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uliaM\Desktop\"/>
    </mc:Choice>
  </mc:AlternateContent>
  <bookViews>
    <workbookView xWindow="0" yWindow="0" windowWidth="23040" windowHeight="8904"/>
  </bookViews>
  <sheets>
    <sheet name="MarketProfile" sheetId="1" r:id="rId1"/>
    <sheet name="Data" sheetId="7" state="hidden" r:id="rId2"/>
    <sheet name="Sheet3" sheetId="2" state="hidden" r:id="rId3"/>
    <sheet name="Sheet4" sheetId="3" state="hidden" r:id="rId4"/>
    <sheet name="Sheet5" sheetId="5" state="hidden" r:id="rId5"/>
    <sheet name="Sheet6" sheetId="6" state="hidden" r:id="rId6"/>
    <sheet name="IRD" sheetId="8" state="hidden" r:id="rId7"/>
    <sheet name="Sheet7" sheetId="9" state="hidden" r:id="rId8"/>
  </sheets>
  <definedNames>
    <definedName name="_xlnm._FilterDatabase" localSheetId="1" hidden="1">Data!$B$23:$E$273</definedName>
    <definedName name="_xlnm._FilterDatabase" localSheetId="3" hidden="1">Sheet4!$A$11:$F$56</definedName>
  </definedNames>
  <calcPr calcId="162913"/>
</workbook>
</file>

<file path=xl/calcChain.xml><?xml version="1.0" encoding="utf-8"?>
<calcChain xmlns="http://schemas.openxmlformats.org/spreadsheetml/2006/main">
  <c r="B170" i="1" l="1"/>
  <c r="C176" i="1"/>
  <c r="F155" i="1" l="1"/>
  <c r="F154" i="1"/>
  <c r="H100" i="1" l="1"/>
  <c r="E143" i="1" l="1"/>
  <c r="D145" i="1"/>
  <c r="D144" i="1"/>
  <c r="D142" i="1"/>
  <c r="D141" i="1"/>
  <c r="C145" i="1"/>
  <c r="C144" i="1"/>
  <c r="C142" i="1"/>
  <c r="B142" i="1"/>
  <c r="C141" i="1"/>
  <c r="B145" i="1"/>
  <c r="B144" i="1"/>
  <c r="B141" i="1"/>
  <c r="E145" i="1" l="1"/>
  <c r="E142" i="1"/>
  <c r="D146" i="1"/>
  <c r="E144" i="1"/>
  <c r="C146" i="1"/>
  <c r="E141" i="1"/>
  <c r="B146" i="1"/>
  <c r="E146" i="1" l="1"/>
  <c r="D58" i="1" l="1"/>
  <c r="D57" i="1"/>
  <c r="B58" i="1"/>
  <c r="B57" i="1"/>
  <c r="C58" i="1"/>
  <c r="C57" i="1"/>
  <c r="D50" i="1"/>
  <c r="C50" i="1"/>
  <c r="B50" i="1"/>
  <c r="D49" i="1"/>
  <c r="C49" i="1"/>
  <c r="B49" i="1"/>
  <c r="B45" i="1"/>
  <c r="C45" i="1"/>
  <c r="D45" i="1"/>
  <c r="D44" i="1"/>
  <c r="C44" i="1"/>
  <c r="B44" i="1"/>
  <c r="B40" i="1"/>
  <c r="C40" i="1"/>
  <c r="D40" i="1"/>
  <c r="D39" i="1"/>
  <c r="C39" i="1"/>
  <c r="B39" i="1"/>
  <c r="E58" i="1" l="1"/>
  <c r="E57" i="1"/>
  <c r="D165" i="1"/>
  <c r="D178" i="1"/>
  <c r="D177" i="1"/>
  <c r="D172" i="1"/>
  <c r="D171" i="1"/>
  <c r="D170" i="1"/>
  <c r="E49" i="1"/>
  <c r="D48" i="1"/>
  <c r="C48" i="1"/>
  <c r="B48" i="1"/>
  <c r="E45" i="1"/>
  <c r="D43" i="1"/>
  <c r="C43" i="1"/>
  <c r="B43" i="1"/>
  <c r="D38" i="1"/>
  <c r="C38" i="1"/>
  <c r="B38" i="1"/>
  <c r="E59" i="1" l="1"/>
  <c r="E38" i="1"/>
  <c r="E39" i="1"/>
  <c r="E43" i="1"/>
  <c r="E44" i="1"/>
  <c r="E48" i="1"/>
  <c r="E40" i="1"/>
  <c r="E50" i="1"/>
  <c r="E154" i="1" l="1"/>
  <c r="E155" i="1"/>
  <c r="D183" i="1"/>
  <c r="B183" i="1"/>
  <c r="D181" i="1"/>
  <c r="C181" i="1"/>
  <c r="B181" i="1"/>
  <c r="D167" i="1"/>
  <c r="D166" i="1"/>
  <c r="D175" i="1" s="1"/>
  <c r="D179" i="1"/>
  <c r="C178" i="1"/>
  <c r="E178" i="1" s="1"/>
  <c r="C177" i="1"/>
  <c r="E177" i="1" s="1"/>
  <c r="B177" i="1"/>
  <c r="B178" i="1"/>
  <c r="C172" i="1"/>
  <c r="C171" i="1"/>
  <c r="E171" i="1" s="1"/>
  <c r="C170" i="1"/>
  <c r="E170" i="1" s="1"/>
  <c r="C166" i="1"/>
  <c r="C165" i="1"/>
  <c r="B172" i="1"/>
  <c r="B171" i="1"/>
  <c r="B166" i="1"/>
  <c r="B165" i="1"/>
  <c r="C179" i="1" l="1"/>
  <c r="E179" i="1" s="1"/>
  <c r="E167" i="1"/>
  <c r="D176" i="1"/>
  <c r="E165" i="1"/>
  <c r="E183" i="1"/>
  <c r="E166" i="1"/>
  <c r="C175" i="1"/>
  <c r="E175" i="1" s="1"/>
  <c r="E172" i="1"/>
  <c r="B179" i="1"/>
  <c r="B175" i="1"/>
  <c r="E176" i="1" l="1"/>
  <c r="G417" i="1"/>
  <c r="G418" i="1"/>
  <c r="G419" i="1"/>
  <c r="G420" i="1"/>
  <c r="G421" i="1"/>
  <c r="G422" i="1"/>
  <c r="G423" i="1"/>
  <c r="G416" i="1"/>
  <c r="G408" i="1"/>
  <c r="G409" i="1"/>
  <c r="G410" i="1"/>
  <c r="G411" i="1"/>
  <c r="G412" i="1"/>
  <c r="G413" i="1"/>
  <c r="G414" i="1"/>
  <c r="G407" i="1"/>
  <c r="C376" i="1" l="1"/>
  <c r="C375" i="1"/>
  <c r="C66" i="1" l="1"/>
  <c r="D66" i="1"/>
  <c r="D86" i="1"/>
  <c r="B95" i="1"/>
  <c r="C95" i="1" s="1"/>
  <c r="B94" i="1"/>
  <c r="B93" i="1"/>
  <c r="B92" i="1"/>
  <c r="B89" i="1"/>
  <c r="C89" i="1" s="1"/>
  <c r="B88" i="1"/>
  <c r="B87" i="1"/>
  <c r="B86" i="1"/>
  <c r="D95" i="1"/>
  <c r="D94" i="1"/>
  <c r="D93" i="1"/>
  <c r="D92" i="1"/>
  <c r="D89" i="1"/>
  <c r="D88" i="1"/>
  <c r="D87" i="1"/>
  <c r="C94" i="1"/>
  <c r="C93" i="1"/>
  <c r="C92" i="1"/>
  <c r="C88" i="1"/>
  <c r="C87" i="1"/>
  <c r="C86" i="1"/>
  <c r="D77" i="1"/>
  <c r="D76" i="1"/>
  <c r="D75" i="1"/>
  <c r="D74" i="1"/>
  <c r="D71" i="1"/>
  <c r="D70" i="1"/>
  <c r="D69" i="1"/>
  <c r="D68" i="1"/>
  <c r="C76" i="1"/>
  <c r="C75" i="1"/>
  <c r="C74" i="1"/>
  <c r="B77" i="1"/>
  <c r="C77" i="1" s="1"/>
  <c r="B71" i="1"/>
  <c r="C71" i="1" s="1"/>
  <c r="B76" i="1"/>
  <c r="B75" i="1"/>
  <c r="B74" i="1"/>
  <c r="B70" i="1"/>
  <c r="B69" i="1"/>
  <c r="B68" i="1"/>
  <c r="C69" i="1"/>
  <c r="C70" i="1"/>
  <c r="C68" i="1"/>
  <c r="H341" i="1"/>
  <c r="F235" i="1"/>
  <c r="C341" i="1"/>
  <c r="E341" i="1"/>
  <c r="D128" i="1"/>
  <c r="B128" i="1"/>
  <c r="C100" i="1"/>
  <c r="G100" i="1"/>
  <c r="B100" i="1"/>
  <c r="B31" i="1"/>
  <c r="G376" i="1"/>
  <c r="I376" i="1" s="1"/>
  <c r="G377" i="1"/>
  <c r="G378" i="1"/>
  <c r="G379" i="1"/>
  <c r="G380" i="1"/>
  <c r="G381" i="1"/>
  <c r="G382" i="1"/>
  <c r="G375" i="1"/>
  <c r="I375" i="1" s="1"/>
  <c r="G397" i="1"/>
  <c r="G398" i="1"/>
  <c r="G399" i="1"/>
  <c r="G400" i="1"/>
  <c r="G401" i="1"/>
  <c r="G402" i="1"/>
  <c r="G403" i="1"/>
  <c r="G396" i="1"/>
  <c r="G387" i="1"/>
  <c r="G388" i="1"/>
  <c r="G389" i="1"/>
  <c r="G390" i="1"/>
  <c r="G391" i="1"/>
  <c r="G392" i="1"/>
  <c r="G393" i="1"/>
  <c r="G386" i="1"/>
  <c r="G366" i="1"/>
  <c r="G367" i="1"/>
  <c r="G368" i="1"/>
  <c r="G369" i="1"/>
  <c r="G370" i="1"/>
  <c r="G371" i="1"/>
  <c r="G372" i="1"/>
  <c r="G365" i="1"/>
  <c r="G355" i="1"/>
  <c r="G356" i="1"/>
  <c r="G357" i="1"/>
  <c r="G358" i="1"/>
  <c r="G359" i="1"/>
  <c r="G360" i="1"/>
  <c r="G361" i="1"/>
  <c r="G354" i="1"/>
  <c r="G345" i="1"/>
  <c r="G346" i="1"/>
  <c r="G347" i="1"/>
  <c r="G348" i="1"/>
  <c r="G349" i="1"/>
  <c r="G350" i="1"/>
  <c r="G351" i="1"/>
  <c r="G344" i="1"/>
  <c r="E68" i="1" l="1"/>
  <c r="E74" i="1"/>
  <c r="E75" i="1"/>
  <c r="E77" i="1"/>
  <c r="E69" i="1"/>
  <c r="E71" i="1"/>
  <c r="E70" i="1"/>
  <c r="E76" i="1"/>
  <c r="E89" i="1"/>
  <c r="E92" i="1"/>
  <c r="E86" i="1"/>
  <c r="E87" i="1"/>
  <c r="E93" i="1"/>
  <c r="E95" i="1"/>
  <c r="E88" i="1"/>
  <c r="E94" i="1"/>
  <c r="G383" i="1"/>
  <c r="G362" i="1"/>
  <c r="G352" i="1"/>
  <c r="C397" i="1"/>
  <c r="I397" i="1" s="1"/>
  <c r="C398" i="1"/>
  <c r="I398" i="1" s="1"/>
  <c r="C399" i="1"/>
  <c r="I399" i="1" s="1"/>
  <c r="C400" i="1"/>
  <c r="I400" i="1" s="1"/>
  <c r="C401" i="1"/>
  <c r="I401" i="1" s="1"/>
  <c r="C402" i="1"/>
  <c r="I402" i="1" s="1"/>
  <c r="C403" i="1"/>
  <c r="I403" i="1" s="1"/>
  <c r="C396" i="1"/>
  <c r="I396" i="1" s="1"/>
  <c r="D344" i="1"/>
  <c r="G404" i="1"/>
  <c r="G394" i="1"/>
  <c r="G373" i="1"/>
  <c r="D417" i="1"/>
  <c r="D418" i="1"/>
  <c r="D419" i="1"/>
  <c r="D420" i="1"/>
  <c r="D421" i="1"/>
  <c r="D422" i="1"/>
  <c r="D423" i="1"/>
  <c r="D416" i="1"/>
  <c r="D408" i="1"/>
  <c r="D409" i="1"/>
  <c r="D410" i="1"/>
  <c r="D411" i="1"/>
  <c r="D412" i="1"/>
  <c r="D413" i="1"/>
  <c r="D414" i="1"/>
  <c r="D407" i="1"/>
  <c r="C417" i="1"/>
  <c r="I417" i="1" s="1"/>
  <c r="C418" i="1"/>
  <c r="I418" i="1" s="1"/>
  <c r="C419" i="1"/>
  <c r="I419" i="1" s="1"/>
  <c r="C420" i="1"/>
  <c r="I420" i="1" s="1"/>
  <c r="C421" i="1"/>
  <c r="I421" i="1" s="1"/>
  <c r="C422" i="1"/>
  <c r="I422" i="1" s="1"/>
  <c r="C423" i="1"/>
  <c r="I423" i="1" s="1"/>
  <c r="C416" i="1"/>
  <c r="I416" i="1" s="1"/>
  <c r="C408" i="1"/>
  <c r="I408" i="1" s="1"/>
  <c r="C409" i="1"/>
  <c r="I409" i="1" s="1"/>
  <c r="C410" i="1"/>
  <c r="I410" i="1" s="1"/>
  <c r="C411" i="1"/>
  <c r="I411" i="1" s="1"/>
  <c r="C412" i="1"/>
  <c r="I412" i="1" s="1"/>
  <c r="C413" i="1"/>
  <c r="I413" i="1" s="1"/>
  <c r="C414" i="1"/>
  <c r="I414" i="1" s="1"/>
  <c r="C407" i="1"/>
  <c r="I407" i="1" s="1"/>
  <c r="D397" i="1"/>
  <c r="F397" i="1" s="1"/>
  <c r="D398" i="1"/>
  <c r="D399" i="1"/>
  <c r="D400" i="1"/>
  <c r="D401" i="1"/>
  <c r="F401" i="1" s="1"/>
  <c r="D402" i="1"/>
  <c r="D403" i="1"/>
  <c r="D396" i="1"/>
  <c r="D387" i="1"/>
  <c r="D388" i="1"/>
  <c r="D389" i="1"/>
  <c r="D390" i="1"/>
  <c r="D391" i="1"/>
  <c r="D392" i="1"/>
  <c r="D393" i="1"/>
  <c r="D386" i="1"/>
  <c r="D376" i="1"/>
  <c r="F376" i="1" s="1"/>
  <c r="D377" i="1"/>
  <c r="D378" i="1"/>
  <c r="D379" i="1"/>
  <c r="D380" i="1"/>
  <c r="D381" i="1"/>
  <c r="D382" i="1"/>
  <c r="D366" i="1"/>
  <c r="D367" i="1"/>
  <c r="D368" i="1"/>
  <c r="D369" i="1"/>
  <c r="D370" i="1"/>
  <c r="D371" i="1"/>
  <c r="D372" i="1"/>
  <c r="D365" i="1"/>
  <c r="D375" i="1"/>
  <c r="D355" i="1"/>
  <c r="D356" i="1"/>
  <c r="D357" i="1"/>
  <c r="D358" i="1"/>
  <c r="D359" i="1"/>
  <c r="D360" i="1"/>
  <c r="D361" i="1"/>
  <c r="D354" i="1"/>
  <c r="D345" i="1"/>
  <c r="D346" i="1"/>
  <c r="D347" i="1"/>
  <c r="D348" i="1"/>
  <c r="D349" i="1"/>
  <c r="D350" i="1"/>
  <c r="D351" i="1"/>
  <c r="C387" i="1"/>
  <c r="I387" i="1" s="1"/>
  <c r="C388" i="1"/>
  <c r="I388" i="1" s="1"/>
  <c r="C389" i="1"/>
  <c r="I389" i="1" s="1"/>
  <c r="C390" i="1"/>
  <c r="I390" i="1" s="1"/>
  <c r="C391" i="1"/>
  <c r="I391" i="1" s="1"/>
  <c r="C392" i="1"/>
  <c r="I392" i="1" s="1"/>
  <c r="C393" i="1"/>
  <c r="I393" i="1" s="1"/>
  <c r="C386" i="1"/>
  <c r="I386" i="1" s="1"/>
  <c r="C378" i="1"/>
  <c r="I378" i="1" s="1"/>
  <c r="C379" i="1"/>
  <c r="I379" i="1" s="1"/>
  <c r="C380" i="1"/>
  <c r="I380" i="1" s="1"/>
  <c r="C381" i="1"/>
  <c r="I381" i="1" s="1"/>
  <c r="C382" i="1"/>
  <c r="I382" i="1" s="1"/>
  <c r="C377" i="1"/>
  <c r="C366" i="1"/>
  <c r="I366" i="1" s="1"/>
  <c r="C367" i="1"/>
  <c r="I367" i="1" s="1"/>
  <c r="C368" i="1"/>
  <c r="I368" i="1" s="1"/>
  <c r="C369" i="1"/>
  <c r="I369" i="1" s="1"/>
  <c r="C370" i="1"/>
  <c r="I370" i="1" s="1"/>
  <c r="C371" i="1"/>
  <c r="I371" i="1" s="1"/>
  <c r="C372" i="1"/>
  <c r="I372" i="1" s="1"/>
  <c r="C365" i="1"/>
  <c r="I365" i="1" s="1"/>
  <c r="C355" i="1"/>
  <c r="I355" i="1" s="1"/>
  <c r="C356" i="1"/>
  <c r="I356" i="1" s="1"/>
  <c r="C357" i="1"/>
  <c r="I357" i="1" s="1"/>
  <c r="C358" i="1"/>
  <c r="I358" i="1" s="1"/>
  <c r="C359" i="1"/>
  <c r="I359" i="1" s="1"/>
  <c r="C360" i="1"/>
  <c r="I360" i="1" s="1"/>
  <c r="C361" i="1"/>
  <c r="I361" i="1" s="1"/>
  <c r="C354" i="1"/>
  <c r="I354" i="1" s="1"/>
  <c r="C345" i="1"/>
  <c r="I345" i="1" s="1"/>
  <c r="C346" i="1"/>
  <c r="I346" i="1" s="1"/>
  <c r="C347" i="1"/>
  <c r="I347" i="1" s="1"/>
  <c r="C348" i="1"/>
  <c r="I348" i="1" s="1"/>
  <c r="C349" i="1"/>
  <c r="I349" i="1" s="1"/>
  <c r="C350" i="1"/>
  <c r="I350" i="1" s="1"/>
  <c r="C351" i="1"/>
  <c r="I351" i="1" s="1"/>
  <c r="C344" i="1"/>
  <c r="G267" i="1"/>
  <c r="F282" i="1"/>
  <c r="G282" i="1" s="1"/>
  <c r="F283" i="1"/>
  <c r="G283" i="1" s="1"/>
  <c r="F281" i="1"/>
  <c r="G281" i="1" s="1"/>
  <c r="F278" i="1"/>
  <c r="G278" i="1" s="1"/>
  <c r="F277" i="1"/>
  <c r="G277" i="1" s="1"/>
  <c r="F268" i="1"/>
  <c r="G268" i="1" s="1"/>
  <c r="F269" i="1"/>
  <c r="G269" i="1" s="1"/>
  <c r="F270" i="1"/>
  <c r="G270" i="1" s="1"/>
  <c r="F271" i="1"/>
  <c r="G271" i="1" s="1"/>
  <c r="F272" i="1"/>
  <c r="G272" i="1" s="1"/>
  <c r="F273" i="1"/>
  <c r="G273" i="1" s="1"/>
  <c r="F274" i="1"/>
  <c r="G274" i="1" s="1"/>
  <c r="F267" i="1"/>
  <c r="F257" i="1"/>
  <c r="G257" i="1" s="1"/>
  <c r="F258" i="1"/>
  <c r="G258" i="1" s="1"/>
  <c r="F259" i="1"/>
  <c r="G259" i="1" s="1"/>
  <c r="F260" i="1"/>
  <c r="G260" i="1" s="1"/>
  <c r="F261" i="1"/>
  <c r="G261" i="1" s="1"/>
  <c r="F262" i="1"/>
  <c r="G262" i="1" s="1"/>
  <c r="F263" i="1"/>
  <c r="G263" i="1" s="1"/>
  <c r="F264" i="1"/>
  <c r="G264" i="1" s="1"/>
  <c r="F256" i="1"/>
  <c r="G256" i="1" s="1"/>
  <c r="F247" i="1"/>
  <c r="G247" i="1" s="1"/>
  <c r="F248" i="1"/>
  <c r="G248" i="1" s="1"/>
  <c r="F249" i="1"/>
  <c r="G249" i="1" s="1"/>
  <c r="F250" i="1"/>
  <c r="G250" i="1" s="1"/>
  <c r="F251" i="1"/>
  <c r="G251" i="1" s="1"/>
  <c r="F252" i="1"/>
  <c r="G252" i="1" s="1"/>
  <c r="F253" i="1"/>
  <c r="G253" i="1" s="1"/>
  <c r="F246" i="1"/>
  <c r="G246" i="1" s="1"/>
  <c r="F239" i="1"/>
  <c r="G239" i="1" s="1"/>
  <c r="F240" i="1"/>
  <c r="G240" i="1" s="1"/>
  <c r="F241" i="1"/>
  <c r="G241" i="1" s="1"/>
  <c r="F242" i="1"/>
  <c r="G242" i="1" s="1"/>
  <c r="F243" i="1"/>
  <c r="G243" i="1" s="1"/>
  <c r="F238" i="1"/>
  <c r="G238" i="1" s="1"/>
  <c r="H282" i="1"/>
  <c r="I282" i="1"/>
  <c r="H283" i="1"/>
  <c r="I283" i="1"/>
  <c r="I281" i="1"/>
  <c r="H281" i="1"/>
  <c r="H278" i="1"/>
  <c r="I278" i="1"/>
  <c r="I277" i="1"/>
  <c r="H277" i="1"/>
  <c r="H268" i="1"/>
  <c r="I268" i="1"/>
  <c r="H269" i="1"/>
  <c r="I269" i="1"/>
  <c r="H270" i="1"/>
  <c r="I270" i="1"/>
  <c r="H271" i="1"/>
  <c r="I271" i="1"/>
  <c r="H272" i="1"/>
  <c r="I272" i="1"/>
  <c r="H273" i="1"/>
  <c r="I273" i="1"/>
  <c r="H274" i="1"/>
  <c r="I274" i="1"/>
  <c r="I267" i="1"/>
  <c r="H267" i="1"/>
  <c r="H257" i="1"/>
  <c r="I257" i="1"/>
  <c r="H258" i="1"/>
  <c r="I258" i="1"/>
  <c r="H259" i="1"/>
  <c r="I259" i="1"/>
  <c r="H260" i="1"/>
  <c r="I260" i="1"/>
  <c r="H261" i="1"/>
  <c r="I261" i="1"/>
  <c r="H262" i="1"/>
  <c r="I262" i="1"/>
  <c r="H263" i="1"/>
  <c r="I263" i="1"/>
  <c r="H264" i="1"/>
  <c r="I264" i="1"/>
  <c r="I256" i="1"/>
  <c r="H256" i="1"/>
  <c r="H247" i="1"/>
  <c r="I247" i="1"/>
  <c r="H248" i="1"/>
  <c r="I248" i="1"/>
  <c r="H249" i="1"/>
  <c r="I249" i="1"/>
  <c r="H250" i="1"/>
  <c r="I250" i="1"/>
  <c r="H251" i="1"/>
  <c r="I251" i="1"/>
  <c r="H252" i="1"/>
  <c r="I252" i="1"/>
  <c r="H253" i="1"/>
  <c r="I253" i="1"/>
  <c r="I246" i="1"/>
  <c r="H246" i="1"/>
  <c r="I239" i="1"/>
  <c r="I240" i="1"/>
  <c r="I241" i="1"/>
  <c r="I242" i="1"/>
  <c r="I243" i="1"/>
  <c r="I238" i="1"/>
  <c r="H239" i="1"/>
  <c r="H240" i="1"/>
  <c r="H241" i="1"/>
  <c r="H242" i="1"/>
  <c r="H243" i="1"/>
  <c r="H238" i="1"/>
  <c r="D31" i="1"/>
  <c r="D30" i="1"/>
  <c r="D29" i="1"/>
  <c r="C31" i="1"/>
  <c r="C30" i="1"/>
  <c r="C29" i="1"/>
  <c r="B30" i="1"/>
  <c r="B29" i="1"/>
  <c r="C18" i="1"/>
  <c r="D18" i="1"/>
  <c r="D17" i="1"/>
  <c r="D16" i="1"/>
  <c r="C17" i="1"/>
  <c r="B18" i="1"/>
  <c r="B17" i="1"/>
  <c r="C16" i="1"/>
  <c r="B16" i="1"/>
  <c r="E31" i="1" l="1"/>
  <c r="I377" i="1"/>
  <c r="C383" i="1"/>
  <c r="I383" i="1" s="1"/>
  <c r="F344" i="1"/>
  <c r="F371" i="1"/>
  <c r="F367" i="1"/>
  <c r="F391" i="1"/>
  <c r="F387" i="1"/>
  <c r="F423" i="1"/>
  <c r="F349" i="1"/>
  <c r="F359" i="1"/>
  <c r="F380" i="1"/>
  <c r="F370" i="1"/>
  <c r="F366" i="1"/>
  <c r="C352" i="1"/>
  <c r="I352" i="1" s="1"/>
  <c r="F345" i="1"/>
  <c r="F355" i="1"/>
  <c r="F351" i="1"/>
  <c r="F347" i="1"/>
  <c r="F361" i="1"/>
  <c r="F357" i="1"/>
  <c r="F382" i="1"/>
  <c r="F378" i="1"/>
  <c r="F393" i="1"/>
  <c r="F389" i="1"/>
  <c r="F403" i="1"/>
  <c r="F399" i="1"/>
  <c r="F365" i="1"/>
  <c r="F369" i="1"/>
  <c r="F414" i="1"/>
  <c r="F410" i="1"/>
  <c r="F419" i="1"/>
  <c r="F350" i="1"/>
  <c r="F346" i="1"/>
  <c r="F360" i="1"/>
  <c r="F356" i="1"/>
  <c r="F372" i="1"/>
  <c r="F368" i="1"/>
  <c r="F381" i="1"/>
  <c r="F377" i="1"/>
  <c r="F392" i="1"/>
  <c r="F388" i="1"/>
  <c r="F402" i="1"/>
  <c r="F398" i="1"/>
  <c r="F413" i="1"/>
  <c r="F409" i="1"/>
  <c r="F422" i="1"/>
  <c r="F418" i="1"/>
  <c r="F412" i="1"/>
  <c r="F408" i="1"/>
  <c r="F421" i="1"/>
  <c r="F417" i="1"/>
  <c r="F348" i="1"/>
  <c r="D362" i="1"/>
  <c r="F354" i="1"/>
  <c r="F358" i="1"/>
  <c r="D383" i="1"/>
  <c r="F375" i="1"/>
  <c r="F379" i="1"/>
  <c r="D394" i="1"/>
  <c r="F386" i="1"/>
  <c r="F390" i="1"/>
  <c r="D404" i="1"/>
  <c r="F396" i="1"/>
  <c r="F400" i="1"/>
  <c r="F407" i="1"/>
  <c r="F411" i="1"/>
  <c r="F416" i="1"/>
  <c r="F420" i="1"/>
  <c r="D352" i="1"/>
  <c r="I344" i="1"/>
  <c r="D373" i="1"/>
  <c r="C362" i="1"/>
  <c r="I362" i="1" s="1"/>
  <c r="C373" i="1"/>
  <c r="I373" i="1" s="1"/>
  <c r="C404" i="1"/>
  <c r="I404" i="1" s="1"/>
  <c r="C394" i="1"/>
  <c r="I394" i="1" s="1"/>
  <c r="E29" i="1"/>
  <c r="E30" i="1"/>
  <c r="J23" i="7"/>
  <c r="J22" i="7"/>
  <c r="J21" i="7"/>
  <c r="J20" i="7"/>
  <c r="J17" i="7"/>
  <c r="J16" i="7"/>
  <c r="J15" i="7"/>
  <c r="J14" i="7"/>
  <c r="J11" i="7"/>
  <c r="J10" i="7"/>
  <c r="J9" i="7"/>
  <c r="J8" i="7"/>
  <c r="J3" i="7"/>
  <c r="J4" i="7"/>
  <c r="J5" i="7"/>
  <c r="J2" i="7"/>
  <c r="B22" i="1"/>
  <c r="B23" i="1"/>
  <c r="D23" i="1"/>
  <c r="D22" i="1"/>
  <c r="C23" i="1"/>
  <c r="C22" i="1"/>
  <c r="D21" i="1"/>
  <c r="C21" i="1"/>
  <c r="B21" i="1"/>
  <c r="F383" i="1" l="1"/>
  <c r="B101" i="1"/>
  <c r="E21" i="1"/>
  <c r="F352" i="1"/>
  <c r="F404" i="1"/>
  <c r="F394" i="1"/>
  <c r="F373" i="1"/>
  <c r="F362" i="1"/>
  <c r="E23" i="1"/>
  <c r="C104" i="1"/>
  <c r="G104" i="1"/>
  <c r="H104" i="1"/>
  <c r="G103" i="1"/>
  <c r="B102" i="1"/>
  <c r="C103" i="1"/>
  <c r="H103" i="1"/>
  <c r="B103" i="1"/>
  <c r="C101" i="1"/>
  <c r="G101" i="1"/>
  <c r="H101" i="1"/>
  <c r="B104" i="1"/>
  <c r="C102" i="1"/>
  <c r="G102" i="1"/>
  <c r="H102" i="1"/>
  <c r="E22" i="1"/>
  <c r="D101" i="1" l="1"/>
  <c r="D103" i="1"/>
  <c r="I102" i="1"/>
  <c r="I101" i="1"/>
  <c r="I104" i="1"/>
  <c r="D102" i="1"/>
  <c r="D104" i="1"/>
  <c r="I103" i="1"/>
  <c r="E18" i="1"/>
  <c r="E17" i="1"/>
  <c r="E16" i="1"/>
  <c r="D59" i="1"/>
  <c r="B59" i="1"/>
  <c r="H404" i="1" l="1"/>
  <c r="H394" i="1"/>
  <c r="H383" i="1"/>
  <c r="H373" i="1"/>
  <c r="H362" i="1"/>
  <c r="H352" i="1"/>
  <c r="E404" i="1"/>
  <c r="E394" i="1"/>
  <c r="E373" i="1"/>
  <c r="E362" i="1"/>
  <c r="E352" i="1"/>
  <c r="A339" i="1"/>
  <c r="A232" i="1"/>
  <c r="I163" i="1"/>
  <c r="H163" i="1"/>
  <c r="G163" i="1"/>
  <c r="F163" i="1"/>
  <c r="D163" i="1"/>
  <c r="C163" i="1"/>
  <c r="B163" i="1"/>
  <c r="I153" i="1"/>
  <c r="H153" i="1"/>
  <c r="G153" i="1"/>
  <c r="F153" i="1"/>
  <c r="D153" i="1"/>
  <c r="C153" i="1"/>
  <c r="B153" i="1"/>
  <c r="E181" i="1"/>
  <c r="I140" i="1"/>
  <c r="H140" i="1"/>
  <c r="G140" i="1"/>
  <c r="F140" i="1"/>
  <c r="D140" i="1"/>
  <c r="C140" i="1"/>
  <c r="B140" i="1"/>
  <c r="I128" i="1"/>
  <c r="H128" i="1"/>
  <c r="G128" i="1"/>
  <c r="F128" i="1"/>
  <c r="A122" i="1"/>
  <c r="D110" i="1"/>
  <c r="B66" i="1"/>
  <c r="I84" i="1"/>
  <c r="H84" i="1"/>
  <c r="G84" i="1"/>
  <c r="F84" i="1"/>
  <c r="D84" i="1"/>
  <c r="C84" i="1"/>
  <c r="B84" i="1"/>
  <c r="B56" i="1"/>
  <c r="B36" i="1"/>
  <c r="B28" i="1"/>
  <c r="B15" i="1"/>
  <c r="A61" i="1"/>
  <c r="A7" i="1"/>
  <c r="C15" i="1"/>
  <c r="D15" i="1"/>
  <c r="D56" i="1" s="1"/>
  <c r="F15" i="1"/>
  <c r="G15" i="1"/>
  <c r="H15" i="1"/>
  <c r="I15" i="1"/>
  <c r="G66" i="1" l="1"/>
  <c r="F66" i="1"/>
  <c r="I66" i="1"/>
  <c r="H66" i="1"/>
  <c r="F36" i="1"/>
  <c r="G36" i="1"/>
  <c r="G28" i="1"/>
  <c r="G56" i="1"/>
  <c r="F28" i="1"/>
  <c r="F56" i="1"/>
  <c r="D36" i="1"/>
  <c r="I28" i="1"/>
  <c r="I36" i="1"/>
  <c r="I56" i="1"/>
  <c r="D28" i="1"/>
  <c r="H28" i="1"/>
  <c r="H36" i="1"/>
  <c r="H56" i="1"/>
  <c r="C28" i="1"/>
  <c r="C56" i="1"/>
  <c r="C36" i="1"/>
  <c r="C12" i="6"/>
  <c r="B12" i="6"/>
  <c r="D12" i="6" s="1"/>
  <c r="C22" i="6"/>
  <c r="B22" i="6"/>
  <c r="C33" i="6"/>
  <c r="B33" i="6"/>
  <c r="D33" i="6" s="1"/>
  <c r="C54" i="6"/>
  <c r="B54" i="6"/>
  <c r="C64" i="6"/>
  <c r="B64" i="6"/>
  <c r="E64" i="6"/>
  <c r="E54" i="6"/>
  <c r="E43" i="6"/>
  <c r="E33" i="6"/>
  <c r="E22" i="6"/>
  <c r="F22" i="6" s="1"/>
  <c r="F43" i="6"/>
  <c r="D43" i="6"/>
  <c r="E12" i="6"/>
  <c r="D22" i="6" l="1"/>
  <c r="F64" i="6"/>
  <c r="D64" i="6"/>
  <c r="F12" i="6"/>
  <c r="F33" i="6"/>
  <c r="D54" i="6"/>
  <c r="F54" i="6"/>
  <c r="C59" i="1" l="1"/>
</calcChain>
</file>

<file path=xl/sharedStrings.xml><?xml version="1.0" encoding="utf-8"?>
<sst xmlns="http://schemas.openxmlformats.org/spreadsheetml/2006/main" count="2251" uniqueCount="653">
  <si>
    <t>Turnover on the JSE Equities Market</t>
  </si>
  <si>
    <t xml:space="preserve">Month </t>
  </si>
  <si>
    <t>% Change</t>
  </si>
  <si>
    <t>Ended</t>
  </si>
  <si>
    <t>Date</t>
  </si>
  <si>
    <t xml:space="preserve">Year on </t>
  </si>
  <si>
    <t>Year</t>
  </si>
  <si>
    <t>Foreign Trading on the JSE Equities Market (R Million)</t>
  </si>
  <si>
    <t>Difference</t>
  </si>
  <si>
    <t>Year on</t>
  </si>
  <si>
    <t>Purchases</t>
  </si>
  <si>
    <t>Sales</t>
  </si>
  <si>
    <t>Net (Sales) / Purchases</t>
  </si>
  <si>
    <t>%Change</t>
  </si>
  <si>
    <t>Futures</t>
  </si>
  <si>
    <t>Options</t>
  </si>
  <si>
    <t>Ranking</t>
  </si>
  <si>
    <t>Market Capitalisation (US$ million)</t>
  </si>
  <si>
    <t>Market Turnover (US$ million)</t>
  </si>
  <si>
    <t>Note:The liquidity figure has been adjusted for Off Order Book Principal Trades</t>
  </si>
  <si>
    <t>WFE = World Federation of Exchanges</t>
  </si>
  <si>
    <t>Acquisition of Assets</t>
  </si>
  <si>
    <t>Rights Issue</t>
  </si>
  <si>
    <t>Share Incentive</t>
  </si>
  <si>
    <t>Waiver of Pre-emptive rights</t>
  </si>
  <si>
    <t>TOTAL</t>
  </si>
  <si>
    <t>Annualised JSE liquidity</t>
  </si>
  <si>
    <t xml:space="preserve">% Change </t>
  </si>
  <si>
    <t>Month</t>
  </si>
  <si>
    <t xml:space="preserve">Companies Listed </t>
  </si>
  <si>
    <t>No of New Listings</t>
  </si>
  <si>
    <t>No of Delistings</t>
  </si>
  <si>
    <t>Overall JSE</t>
  </si>
  <si>
    <t>Foreign Listings</t>
  </si>
  <si>
    <t>Domestic Listings</t>
  </si>
  <si>
    <t>Companies Listed</t>
  </si>
  <si>
    <t>No of Securities Listed</t>
  </si>
  <si>
    <t>Market Capitalisation (Rbn at period)</t>
  </si>
  <si>
    <t>Headline Indices</t>
  </si>
  <si>
    <t>Index Code</t>
  </si>
  <si>
    <t>Highest Date</t>
  </si>
  <si>
    <t>All Share</t>
  </si>
  <si>
    <t>J203</t>
  </si>
  <si>
    <t>Mid Cap</t>
  </si>
  <si>
    <t>J201</t>
  </si>
  <si>
    <t>Small Cap</t>
  </si>
  <si>
    <t>J202</t>
  </si>
  <si>
    <t>Fledgling</t>
  </si>
  <si>
    <t>J204</t>
  </si>
  <si>
    <t xml:space="preserve">Capped All Share </t>
  </si>
  <si>
    <t>J303</t>
  </si>
  <si>
    <t>Shareholder Weighted All Share</t>
  </si>
  <si>
    <t>J403</t>
  </si>
  <si>
    <t>Tradeable Indices</t>
  </si>
  <si>
    <t>Top 40</t>
  </si>
  <si>
    <t>J200</t>
  </si>
  <si>
    <t xml:space="preserve">Capped Top 40 </t>
  </si>
  <si>
    <t>J300</t>
  </si>
  <si>
    <t>Shareholder Weighted Top 40</t>
  </si>
  <si>
    <t>J400</t>
  </si>
  <si>
    <t>J210</t>
  </si>
  <si>
    <t>Gold Mining</t>
  </si>
  <si>
    <t>J150</t>
  </si>
  <si>
    <t>Industrial 25</t>
  </si>
  <si>
    <t>J211</t>
  </si>
  <si>
    <t>Financial 15</t>
  </si>
  <si>
    <t>J212</t>
  </si>
  <si>
    <t>Financial and Industrial 30</t>
  </si>
  <si>
    <t>J213</t>
  </si>
  <si>
    <t>All Share Economic Group</t>
  </si>
  <si>
    <t>Oil &amp; Gas</t>
  </si>
  <si>
    <t>J500</t>
  </si>
  <si>
    <t>Basic Materials</t>
  </si>
  <si>
    <t>J510</t>
  </si>
  <si>
    <t>Industrials</t>
  </si>
  <si>
    <t>J520</t>
  </si>
  <si>
    <t>Consumer Goods</t>
  </si>
  <si>
    <t>J530</t>
  </si>
  <si>
    <t>Consumer Services</t>
  </si>
  <si>
    <t>J550</t>
  </si>
  <si>
    <t>Financials</t>
  </si>
  <si>
    <t>J580</t>
  </si>
  <si>
    <t>Technology</t>
  </si>
  <si>
    <t>J590</t>
  </si>
  <si>
    <t>Telecommunications</t>
  </si>
  <si>
    <t>J560</t>
  </si>
  <si>
    <t>Health Care</t>
  </si>
  <si>
    <t>J540</t>
  </si>
  <si>
    <t>Specialist Indices</t>
  </si>
  <si>
    <t>JSE SRI Index</t>
  </si>
  <si>
    <t>J100</t>
  </si>
  <si>
    <t xml:space="preserve"> FTSE/JSE Shariah All Share</t>
  </si>
  <si>
    <t>J143</t>
  </si>
  <si>
    <t>SA Listed Property Index</t>
  </si>
  <si>
    <t>J253</t>
  </si>
  <si>
    <t>Capped Property Index</t>
  </si>
  <si>
    <t>J254</t>
  </si>
  <si>
    <t>SA Resources</t>
  </si>
  <si>
    <t>J258</t>
  </si>
  <si>
    <t>Value Index</t>
  </si>
  <si>
    <t>J330</t>
  </si>
  <si>
    <t>Growth Index</t>
  </si>
  <si>
    <t>J331</t>
  </si>
  <si>
    <t>Sub-sector Indices</t>
  </si>
  <si>
    <t>Platinum &amp; Precious Metals</t>
  </si>
  <si>
    <t>J153</t>
  </si>
  <si>
    <t>General Mining</t>
  </si>
  <si>
    <t>J154</t>
  </si>
  <si>
    <t>Secondary Market</t>
  </si>
  <si>
    <t>Development Capital</t>
  </si>
  <si>
    <t>J230</t>
  </si>
  <si>
    <t>Venture Capital</t>
  </si>
  <si>
    <t>J231</t>
  </si>
  <si>
    <t>Alt-X</t>
  </si>
  <si>
    <t>J232</t>
  </si>
  <si>
    <t>Platinum &amp; Precious Metal Index was rebased in March 2007</t>
  </si>
  <si>
    <t>Trades</t>
  </si>
  <si>
    <t>Volume (Mil)</t>
  </si>
  <si>
    <t>Value (R Mil)</t>
  </si>
  <si>
    <t>Agency and Principal (R Million)</t>
  </si>
  <si>
    <t>% change</t>
  </si>
  <si>
    <t>Agency Buy</t>
  </si>
  <si>
    <t>Agency Sell</t>
  </si>
  <si>
    <t>Principal Buy</t>
  </si>
  <si>
    <t>Principal Sell</t>
  </si>
  <si>
    <t>All Time High Figures</t>
  </si>
  <si>
    <t>Daily High</t>
  </si>
  <si>
    <t>Weekly High</t>
  </si>
  <si>
    <t>Week Ended</t>
  </si>
  <si>
    <t>Monthly High</t>
  </si>
  <si>
    <t>10/2008</t>
  </si>
  <si>
    <t>Volume</t>
  </si>
  <si>
    <t>Suns</t>
  </si>
  <si>
    <t>White Maize</t>
  </si>
  <si>
    <t>Yellow Maize</t>
  </si>
  <si>
    <t>Corn</t>
  </si>
  <si>
    <t xml:space="preserve">Open Interest </t>
  </si>
  <si>
    <t>AltX</t>
  </si>
  <si>
    <t>Gold</t>
  </si>
  <si>
    <t>Crude Oil</t>
  </si>
  <si>
    <t>Volume (000)</t>
  </si>
  <si>
    <t>Open Interest</t>
  </si>
  <si>
    <t xml:space="preserve">Volume </t>
  </si>
  <si>
    <t xml:space="preserve"> </t>
  </si>
  <si>
    <t xml:space="preserve">Number of Companies / Securities Listed and Market Capitalisation  </t>
  </si>
  <si>
    <t>Standard Trades</t>
  </si>
  <si>
    <t>Nominal (R Mil)</t>
  </si>
  <si>
    <t>Consideration (R Mil)</t>
  </si>
  <si>
    <t>Repo Trades</t>
  </si>
  <si>
    <t>Nominal (Mil)</t>
  </si>
  <si>
    <t>*Other Trades include FOV, SD and OX</t>
  </si>
  <si>
    <t>Foreign Trading on the JSE Interest Rate Market (R Million)</t>
  </si>
  <si>
    <t>Purchases**</t>
  </si>
  <si>
    <t>Sales**</t>
  </si>
  <si>
    <t xml:space="preserve">Turnover on the JSE Interest Rate Derivatives Market </t>
  </si>
  <si>
    <t>Other Trades*</t>
  </si>
  <si>
    <t>Turnover on the Interest Rate Market</t>
  </si>
  <si>
    <t xml:space="preserve">Turnover on the Commodity Derivatives Market </t>
  </si>
  <si>
    <t>Monthly Liquidity %</t>
  </si>
  <si>
    <t>Equity capital raised on the JSE (R Million)</t>
  </si>
  <si>
    <t xml:space="preserve">Central Order Book and  Reported  Trades </t>
  </si>
  <si>
    <t xml:space="preserve">Reported Trades </t>
  </si>
  <si>
    <t>Including Reported Trades</t>
  </si>
  <si>
    <t>Central Order Book Trades</t>
  </si>
  <si>
    <t>Overall JSE Liquidity %</t>
  </si>
  <si>
    <t>Central Order Book Trades Liquidity %</t>
  </si>
  <si>
    <t>NB:The totals may vary monthly</t>
  </si>
  <si>
    <t>Note: AltX and Mainboard include companies that changed boards</t>
  </si>
  <si>
    <t>Via Prospetus (IPOs)</t>
  </si>
  <si>
    <t>Year to</t>
  </si>
  <si>
    <t xml:space="preserve"> Date</t>
  </si>
  <si>
    <t xml:space="preserve">Year to </t>
  </si>
  <si>
    <t>**Nominal of Standards Trades</t>
  </si>
  <si>
    <t>Soya Future</t>
  </si>
  <si>
    <t>Resource 10</t>
  </si>
  <si>
    <t>Plat</t>
  </si>
  <si>
    <t>Total Futures</t>
  </si>
  <si>
    <t>Total Options</t>
  </si>
  <si>
    <t>REITS Index</t>
  </si>
  <si>
    <t>J867</t>
  </si>
  <si>
    <t/>
  </si>
  <si>
    <t>Mainboard, Venture,Development Capital and BEE</t>
  </si>
  <si>
    <t>%Change Month on Month</t>
  </si>
  <si>
    <t>%Change Year on Year</t>
  </si>
  <si>
    <t>Value(ZAR000)</t>
  </si>
  <si>
    <t>Value (R Mil)*</t>
  </si>
  <si>
    <t xml:space="preserve">**Nominal Value traded, note the value in the previous  </t>
  </si>
  <si>
    <t>publications is premium</t>
  </si>
  <si>
    <t>Market Highlights</t>
  </si>
  <si>
    <t>Equity Market</t>
  </si>
  <si>
    <t>FTSE/JSE Africa Index Series</t>
  </si>
  <si>
    <t>Highest Index Close</t>
  </si>
  <si>
    <t>% Change Month On Month</t>
  </si>
  <si>
    <t>Commodity Derivatives Market</t>
  </si>
  <si>
    <t>Ranking At Year End</t>
  </si>
  <si>
    <t>MTD</t>
  </si>
  <si>
    <t>YTD</t>
  </si>
  <si>
    <t>YTDPrevYear</t>
  </si>
  <si>
    <t>Year-1</t>
  </si>
  <si>
    <t>Year-2</t>
  </si>
  <si>
    <t>Year-3</t>
  </si>
  <si>
    <t>Year-4</t>
  </si>
  <si>
    <t>Reported Trades</t>
  </si>
  <si>
    <t>Principal Agency Trades MTD</t>
  </si>
  <si>
    <t>Principal Agency Trades 2 Months Prev</t>
  </si>
  <si>
    <t>Key</t>
  </si>
  <si>
    <t>Principal Agency COB Trades</t>
  </si>
  <si>
    <t>Principal Agency COD Trades 2 Months Prev</t>
  </si>
  <si>
    <t xml:space="preserve">Non Res Flows MTD </t>
  </si>
  <si>
    <t>Non Res Flows YTD</t>
  </si>
  <si>
    <t>Non Res Flows YTDPrevYear</t>
  </si>
  <si>
    <t>IndexCode</t>
  </si>
  <si>
    <t>StatisticDate</t>
  </si>
  <si>
    <t>CapitalIndex</t>
  </si>
  <si>
    <t>rn</t>
  </si>
  <si>
    <t>J000</t>
  </si>
  <si>
    <t>J004</t>
  </si>
  <si>
    <t>J007</t>
  </si>
  <si>
    <t>J010</t>
  </si>
  <si>
    <t>J011</t>
  </si>
  <si>
    <t>J013</t>
  </si>
  <si>
    <t>J015</t>
  </si>
  <si>
    <t>J018</t>
  </si>
  <si>
    <t>J020</t>
  </si>
  <si>
    <t>J024</t>
  </si>
  <si>
    <t>J025</t>
  </si>
  <si>
    <t>J026</t>
  </si>
  <si>
    <t>J030</t>
  </si>
  <si>
    <t>J031</t>
  </si>
  <si>
    <t>J034</t>
  </si>
  <si>
    <t>J040</t>
  </si>
  <si>
    <t>J041</t>
  </si>
  <si>
    <t>J043</t>
  </si>
  <si>
    <t>J044</t>
  </si>
  <si>
    <t>J048</t>
  </si>
  <si>
    <t>J050</t>
  </si>
  <si>
    <t>J052</t>
  </si>
  <si>
    <t>J053</t>
  </si>
  <si>
    <t>J054</t>
  </si>
  <si>
    <t>J055</t>
  </si>
  <si>
    <t>J058</t>
  </si>
  <si>
    <t>J059</t>
  </si>
  <si>
    <t>J060</t>
  </si>
  <si>
    <t>J063</t>
  </si>
  <si>
    <t>J067</t>
  </si>
  <si>
    <t>J080</t>
  </si>
  <si>
    <t>J081</t>
  </si>
  <si>
    <t>J083</t>
  </si>
  <si>
    <t>J084</t>
  </si>
  <si>
    <t>J085</t>
  </si>
  <si>
    <t>J086</t>
  </si>
  <si>
    <t>J087</t>
  </si>
  <si>
    <t>J090</t>
  </si>
  <si>
    <t>J093</t>
  </si>
  <si>
    <t>J097</t>
  </si>
  <si>
    <t>J101</t>
  </si>
  <si>
    <t>J110</t>
  </si>
  <si>
    <t>J113</t>
  </si>
  <si>
    <t>J135</t>
  </si>
  <si>
    <t>J140</t>
  </si>
  <si>
    <t>J141</t>
  </si>
  <si>
    <t>J151</t>
  </si>
  <si>
    <t>J152</t>
  </si>
  <si>
    <t>J155</t>
  </si>
  <si>
    <t>J173</t>
  </si>
  <si>
    <t>J175</t>
  </si>
  <si>
    <t>J177</t>
  </si>
  <si>
    <t>J20U</t>
  </si>
  <si>
    <t>J233</t>
  </si>
  <si>
    <t>J235</t>
  </si>
  <si>
    <t>J240</t>
  </si>
  <si>
    <t>J241</t>
  </si>
  <si>
    <t>J242</t>
  </si>
  <si>
    <t>J243</t>
  </si>
  <si>
    <t>J250</t>
  </si>
  <si>
    <t>J251</t>
  </si>
  <si>
    <t>J255</t>
  </si>
  <si>
    <t>J256</t>
  </si>
  <si>
    <t>J257</t>
  </si>
  <si>
    <t>J259</t>
  </si>
  <si>
    <t>J260</t>
  </si>
  <si>
    <t>J263</t>
  </si>
  <si>
    <t>J272</t>
  </si>
  <si>
    <t>J273</t>
  </si>
  <si>
    <t>J275</t>
  </si>
  <si>
    <t>J277</t>
  </si>
  <si>
    <t>J279</t>
  </si>
  <si>
    <t>J283</t>
  </si>
  <si>
    <t>J2DV</t>
  </si>
  <si>
    <t>J2EQ</t>
  </si>
  <si>
    <t>J310</t>
  </si>
  <si>
    <t>J335</t>
  </si>
  <si>
    <t>J353</t>
  </si>
  <si>
    <t>J357</t>
  </si>
  <si>
    <t>J372</t>
  </si>
  <si>
    <t>J374</t>
  </si>
  <si>
    <t>J376</t>
  </si>
  <si>
    <t>J378</t>
  </si>
  <si>
    <t>J3EQ</t>
  </si>
  <si>
    <t>J453</t>
  </si>
  <si>
    <t>J457</t>
  </si>
  <si>
    <t>J4EQ</t>
  </si>
  <si>
    <t>J533</t>
  </si>
  <si>
    <t>J537</t>
  </si>
  <si>
    <t>J555</t>
  </si>
  <si>
    <t>J575</t>
  </si>
  <si>
    <t>J5EQ</t>
  </si>
  <si>
    <t>J653</t>
  </si>
  <si>
    <t>J657</t>
  </si>
  <si>
    <t>J835</t>
  </si>
  <si>
    <t>J853</t>
  </si>
  <si>
    <t>J857</t>
  </si>
  <si>
    <t>J863</t>
  </si>
  <si>
    <t>J873</t>
  </si>
  <si>
    <t>J877</t>
  </si>
  <si>
    <t>J898</t>
  </si>
  <si>
    <t>J953</t>
  </si>
  <si>
    <t>J957</t>
  </si>
  <si>
    <t>JA00</t>
  </si>
  <si>
    <t>JA0R</t>
  </si>
  <si>
    <t>JA30</t>
  </si>
  <si>
    <t>JA3R</t>
  </si>
  <si>
    <t>JN00</t>
  </si>
  <si>
    <t>JN0U</t>
  </si>
  <si>
    <t>JN23</t>
  </si>
  <si>
    <t>JN43</t>
  </si>
  <si>
    <t>JN51</t>
  </si>
  <si>
    <t>JNR4</t>
  </si>
  <si>
    <t>JNS4</t>
  </si>
  <si>
    <t>JNX4</t>
  </si>
  <si>
    <t>JS01</t>
  </si>
  <si>
    <t>JS11</t>
  </si>
  <si>
    <t>JS12</t>
  </si>
  <si>
    <t>JS13</t>
  </si>
  <si>
    <t>JS14</t>
  </si>
  <si>
    <t>JS21</t>
  </si>
  <si>
    <t>JS23</t>
  </si>
  <si>
    <t>JS24</t>
  </si>
  <si>
    <t>JS25</t>
  </si>
  <si>
    <t>JS26</t>
  </si>
  <si>
    <t>JS27</t>
  </si>
  <si>
    <t>JS31</t>
  </si>
  <si>
    <t>JS32</t>
  </si>
  <si>
    <t>JS33</t>
  </si>
  <si>
    <t>JS34</t>
  </si>
  <si>
    <t>JS36</t>
  </si>
  <si>
    <t>JS37</t>
  </si>
  <si>
    <t>JS41</t>
  </si>
  <si>
    <t>JS42</t>
  </si>
  <si>
    <t>JS52</t>
  </si>
  <si>
    <t>JS53</t>
  </si>
  <si>
    <t>JS54</t>
  </si>
  <si>
    <t>JS55</t>
  </si>
  <si>
    <t>JS61</t>
  </si>
  <si>
    <t>JS62</t>
  </si>
  <si>
    <t>JS81</t>
  </si>
  <si>
    <t>JS82</t>
  </si>
  <si>
    <t>JS83</t>
  </si>
  <si>
    <t>JS84</t>
  </si>
  <si>
    <t>JS85</t>
  </si>
  <si>
    <t>JS86</t>
  </si>
  <si>
    <t>JS87</t>
  </si>
  <si>
    <t>JS91</t>
  </si>
  <si>
    <t>JS92</t>
  </si>
  <si>
    <t>JSI0</t>
  </si>
  <si>
    <t>JSI1</t>
  </si>
  <si>
    <t>JSI2</t>
  </si>
  <si>
    <t>JSI3</t>
  </si>
  <si>
    <t>JSI4</t>
  </si>
  <si>
    <t>JSI5</t>
  </si>
  <si>
    <t>JSI6</t>
  </si>
  <si>
    <t>JSI8</t>
  </si>
  <si>
    <t>JSI9</t>
  </si>
  <si>
    <t>JSZ0</t>
  </si>
  <si>
    <t>JSZ1</t>
  </si>
  <si>
    <t>JSZ2</t>
  </si>
  <si>
    <t>JSZ3</t>
  </si>
  <si>
    <t>JSZ4</t>
  </si>
  <si>
    <t>JSZ5</t>
  </si>
  <si>
    <t>JSZ6</t>
  </si>
  <si>
    <t>JSZ7</t>
  </si>
  <si>
    <t>MV1X</t>
  </si>
  <si>
    <t>N000</t>
  </si>
  <si>
    <t>N004</t>
  </si>
  <si>
    <t>N010</t>
  </si>
  <si>
    <t>N011</t>
  </si>
  <si>
    <t>N020</t>
  </si>
  <si>
    <t>N024</t>
  </si>
  <si>
    <t>N040</t>
  </si>
  <si>
    <t>N041</t>
  </si>
  <si>
    <t>N043</t>
  </si>
  <si>
    <t>N050</t>
  </si>
  <si>
    <t>N052</t>
  </si>
  <si>
    <t>N059</t>
  </si>
  <si>
    <t>N060</t>
  </si>
  <si>
    <t>N063</t>
  </si>
  <si>
    <t>N080</t>
  </si>
  <si>
    <t>N081</t>
  </si>
  <si>
    <t>N083</t>
  </si>
  <si>
    <t>N084</t>
  </si>
  <si>
    <t>N085</t>
  </si>
  <si>
    <t>N086</t>
  </si>
  <si>
    <t>N087</t>
  </si>
  <si>
    <t>N098</t>
  </si>
  <si>
    <t>N099</t>
  </si>
  <si>
    <t>N135</t>
  </si>
  <si>
    <t>N175</t>
  </si>
  <si>
    <t>N177</t>
  </si>
  <si>
    <t>N272</t>
  </si>
  <si>
    <t>N279</t>
  </si>
  <si>
    <t>N353</t>
  </si>
  <si>
    <t>N357</t>
  </si>
  <si>
    <t>N453</t>
  </si>
  <si>
    <t>N510</t>
  </si>
  <si>
    <t>N520</t>
  </si>
  <si>
    <t>N530</t>
  </si>
  <si>
    <t>N533</t>
  </si>
  <si>
    <t>N537</t>
  </si>
  <si>
    <t>N540</t>
  </si>
  <si>
    <t>N550</t>
  </si>
  <si>
    <t>N580</t>
  </si>
  <si>
    <t>N835</t>
  </si>
  <si>
    <t>N853</t>
  </si>
  <si>
    <t>N857</t>
  </si>
  <si>
    <t>N863</t>
  </si>
  <si>
    <t>N867</t>
  </si>
  <si>
    <t>N873</t>
  </si>
  <si>
    <t>N877</t>
  </si>
  <si>
    <t>N898</t>
  </si>
  <si>
    <t>Index Close ToDay</t>
  </si>
  <si>
    <t>Index Close Prev Month</t>
  </si>
  <si>
    <t>EDM MTD</t>
  </si>
  <si>
    <t>EDM Open Interest MTD</t>
  </si>
  <si>
    <t>EDM MTD 2MNTH AGO</t>
  </si>
  <si>
    <t>EDM Open Interest MTD 2MNTH AGO</t>
  </si>
  <si>
    <t>EDM MTD Prev Year</t>
  </si>
  <si>
    <t>EDM Open Interest MTD Prev Year</t>
  </si>
  <si>
    <t>Commodities Page MTD</t>
  </si>
  <si>
    <t>Commodities Page MTD Prev Year</t>
  </si>
  <si>
    <t>Commodities Page MTD 2MAGO</t>
  </si>
  <si>
    <t>Corn Contract</t>
  </si>
  <si>
    <t>Yellow Maize Future</t>
  </si>
  <si>
    <t>Sunflower Seeds Future</t>
  </si>
  <si>
    <t>White Maize Future</t>
  </si>
  <si>
    <t>Platinum</t>
  </si>
  <si>
    <t>Commodities Page Open Interest MTD</t>
  </si>
  <si>
    <t>Commodities Page Ope Interest MTD 2MAGO</t>
  </si>
  <si>
    <t>EDM YTD TurnOver Futures</t>
  </si>
  <si>
    <t>EDM YTD TurnOver Options</t>
  </si>
  <si>
    <t xml:space="preserve">IRD YTD TurnOver Futures </t>
  </si>
  <si>
    <t>EDM YTD TurnOver Futures PrevYear</t>
  </si>
  <si>
    <t>EDM YTD TurnOver Options PrevYear</t>
  </si>
  <si>
    <t>IRD YTD TurnOver Futures PrevYear</t>
  </si>
  <si>
    <t>IRD YTD TurnOver Options PrevYear</t>
  </si>
  <si>
    <t xml:space="preserve">Currency YTD TurnOver Futures </t>
  </si>
  <si>
    <t>Currency YTD TurnOver Futures PrevYear</t>
  </si>
  <si>
    <t>Currency YTD TurnOver Options PrevYear</t>
  </si>
  <si>
    <t xml:space="preserve">Commodity YTD TurnOver Futures </t>
  </si>
  <si>
    <t>Commodity YTD TurnOver Futures PrevYear</t>
  </si>
  <si>
    <t>Commodity YTD TurnOver Options PrevYear</t>
  </si>
  <si>
    <t xml:space="preserve">IRD YTD TurnOver Options </t>
  </si>
  <si>
    <t xml:space="preserve">IRD MTD TurnOver Futures </t>
  </si>
  <si>
    <t xml:space="preserve">IRD MTD TurnOver Options </t>
  </si>
  <si>
    <t>EDM TurnOver Futures OpenInterest PrevYear</t>
  </si>
  <si>
    <t>EDM TurnOver Options OpenInterest PrevYear</t>
  </si>
  <si>
    <t xml:space="preserve">IRD MTD TurnOver OpenInterest Futures </t>
  </si>
  <si>
    <t xml:space="preserve">IRD MTD TurnOver OpenInterest Options </t>
  </si>
  <si>
    <t>IRD TurnOver Futures OpenInterest PrevYear</t>
  </si>
  <si>
    <t>IRD TurnOver Options OpenInterest PrevYear</t>
  </si>
  <si>
    <t xml:space="preserve">Currency YTD TurnOver Options </t>
  </si>
  <si>
    <t xml:space="preserve">Currency MTD TurnOver Futures </t>
  </si>
  <si>
    <t xml:space="preserve">Currency MTD TurnOver Options </t>
  </si>
  <si>
    <t xml:space="preserve">Currency MTD TurnOver OpenInterest Futures </t>
  </si>
  <si>
    <t>Currency YTD TurnOver OpenInterest Futures Prev Year</t>
  </si>
  <si>
    <t xml:space="preserve">Commodity MTD TurnOver OpenInterest Futures Prev Year </t>
  </si>
  <si>
    <t>Commodity MTD TurnOver OpenInterest Options Prev Year</t>
  </si>
  <si>
    <t xml:space="preserve">Commodity YTD TurnOver Options </t>
  </si>
  <si>
    <t>Market Capitalisation (R Trn)</t>
  </si>
  <si>
    <t>Listed Companies Matrix YTD</t>
  </si>
  <si>
    <t>Listed Companies Matrix YTD PrevYear</t>
  </si>
  <si>
    <t>Listed Companies Matrix MTD</t>
  </si>
  <si>
    <t>Listed Securities and Market Cap MTD</t>
  </si>
  <si>
    <t>Listed Securities and Market Cap YTD PrevYear</t>
  </si>
  <si>
    <t>Liquidity MTD</t>
  </si>
  <si>
    <t>Liquidity YTD</t>
  </si>
  <si>
    <t>Liquidity YTD PrevYear</t>
  </si>
  <si>
    <t>Number Trading Days MTD</t>
  </si>
  <si>
    <t>Number Trading Days YTD</t>
  </si>
  <si>
    <t>Bonds ST MTD</t>
  </si>
  <si>
    <t>Bonds ST YTD</t>
  </si>
  <si>
    <t>Bonds ST YTD PrevYear</t>
  </si>
  <si>
    <t>Bonds Repo MTD</t>
  </si>
  <si>
    <t>Bonds Repo YTD</t>
  </si>
  <si>
    <t>Bonds Repo YTD PrevYear</t>
  </si>
  <si>
    <t>Bonds Other MTD</t>
  </si>
  <si>
    <t>Bonds Other YTD</t>
  </si>
  <si>
    <t>Bonds Other YTD PrevYear</t>
  </si>
  <si>
    <t>Bonds Non Res Flows YTD</t>
  </si>
  <si>
    <t>Bonds Non Res Flows MTD</t>
  </si>
  <si>
    <t>Bonds Non Res Flows YTD PrevYear</t>
  </si>
  <si>
    <t>InstrumentDescription</t>
  </si>
  <si>
    <t>Value (R m)</t>
  </si>
  <si>
    <t>Volume (R 000)</t>
  </si>
  <si>
    <t>SUM_PurchaseValue</t>
  </si>
  <si>
    <t>SUM_SalesValue</t>
  </si>
  <si>
    <t>SUM_NetSalesPurchasesValue</t>
  </si>
  <si>
    <t>Market Cap YTD Prev Year</t>
  </si>
  <si>
    <t>Market Cap MTD</t>
  </si>
  <si>
    <t xml:space="preserve">Capital Raised MTD </t>
  </si>
  <si>
    <t>Capital Raised YTD</t>
  </si>
  <si>
    <t>Capital Raised YTD Prev Year</t>
  </si>
  <si>
    <t>NOTE:FTSE/JSE Indices were reintroduced in June 2002 and all values are reflective since.</t>
  </si>
  <si>
    <t>09/2016</t>
  </si>
  <si>
    <t xml:space="preserve">                      -  </t>
  </si>
  <si>
    <t xml:space="preserve">                         -   </t>
  </si>
  <si>
    <t xml:space="preserve">                        -    </t>
  </si>
  <si>
    <t xml:space="preserve">Equity Derivatives Market &amp; Currency Derivatives Market </t>
  </si>
  <si>
    <t>Equity Derivatives Reports</t>
  </si>
  <si>
    <t>Currency Derivatives Reports</t>
  </si>
  <si>
    <t>NOTE: Due to the ITaC project this data is no longer available in this format. The new PDF format reports are be available on the new website section via the above links:</t>
  </si>
  <si>
    <t xml:space="preserve">                        -  </t>
  </si>
  <si>
    <t>SUM_Volume</t>
  </si>
  <si>
    <t>SUM_Value</t>
  </si>
  <si>
    <t>SUM_Deals</t>
  </si>
  <si>
    <t>Capacity</t>
  </si>
  <si>
    <t>Party</t>
  </si>
  <si>
    <t>A</t>
  </si>
  <si>
    <t>Buy</t>
  </si>
  <si>
    <t>P</t>
  </si>
  <si>
    <t>Sell</t>
  </si>
  <si>
    <t>Index Close</t>
  </si>
  <si>
    <t>J205</t>
  </si>
  <si>
    <t>J206</t>
  </si>
  <si>
    <t>J311</t>
  </si>
  <si>
    <t>J430</t>
  </si>
  <si>
    <t>J433</t>
  </si>
  <si>
    <t>J800</t>
  </si>
  <si>
    <t>J803</t>
  </si>
  <si>
    <t>J805</t>
  </si>
  <si>
    <t>JN430</t>
  </si>
  <si>
    <t>JN433</t>
  </si>
  <si>
    <t>IndexRank</t>
  </si>
  <si>
    <t>J203CF</t>
  </si>
  <si>
    <t>J203DF</t>
  </si>
  <si>
    <t>J203LF</t>
  </si>
  <si>
    <t>J203MF</t>
  </si>
  <si>
    <t>J203QF</t>
  </si>
  <si>
    <t>J203SF</t>
  </si>
  <si>
    <t>J203VF</t>
  </si>
  <si>
    <t>J203VOF</t>
  </si>
  <si>
    <t>SUM_DaysValue</t>
  </si>
  <si>
    <t>SUM_DaysVolume</t>
  </si>
  <si>
    <t>SUM_DaysDeal</t>
  </si>
  <si>
    <t>SUM_OpenInterest</t>
  </si>
  <si>
    <t>FuturesContract</t>
  </si>
  <si>
    <t>BREAD MILLING WHEAT</t>
  </si>
  <si>
    <t>BRENT CRUDE OIL FUTURE</t>
  </si>
  <si>
    <t>BRENT CRUDE OIL QUANTO</t>
  </si>
  <si>
    <t>COCOA QUANTO</t>
  </si>
  <si>
    <t>COFFEE QUANTO</t>
  </si>
  <si>
    <t>COPPER</t>
  </si>
  <si>
    <t>COPPER QUANTO</t>
  </si>
  <si>
    <t>CORN CONTRACT</t>
  </si>
  <si>
    <t>CORN QUANTO</t>
  </si>
  <si>
    <t>COTTON QUANTO</t>
  </si>
  <si>
    <t>CRUDE OIL</t>
  </si>
  <si>
    <t xml:space="preserve">DIESEL EUROPEAN GASOIL </t>
  </si>
  <si>
    <t>GASOLINE QUANTO</t>
  </si>
  <si>
    <t>GOLD</t>
  </si>
  <si>
    <t>GOLD QUANTO</t>
  </si>
  <si>
    <t>HARD RED WINTER WHEAT FUTURES</t>
  </si>
  <si>
    <t>HEATING OIL QUANTO</t>
  </si>
  <si>
    <t>MINI BITTER SORGHUM FUTURES</t>
  </si>
  <si>
    <t>MINI SWEET SORGUM FUTURES</t>
  </si>
  <si>
    <t>NATURAL GAS QUANTO</t>
  </si>
  <si>
    <t>PALLADIUM</t>
  </si>
  <si>
    <t>PALLADIUM QUANTO</t>
  </si>
  <si>
    <t>PLATINUM</t>
  </si>
  <si>
    <t xml:space="preserve">PLATINUM QUANTO </t>
  </si>
  <si>
    <t>SILVER</t>
  </si>
  <si>
    <t>SILVER QUANTO</t>
  </si>
  <si>
    <t xml:space="preserve">SOFT RED WHEAT FUTURES </t>
  </si>
  <si>
    <t>SOYA FUTURE</t>
  </si>
  <si>
    <t>SOYBEAN CONTRACT</t>
  </si>
  <si>
    <t>SOYBEAN MEAL CONTRACT</t>
  </si>
  <si>
    <t>SOYBEAN OIL CONTRACT</t>
  </si>
  <si>
    <t>SOYBEAN QUANTO</t>
  </si>
  <si>
    <t>SUGAR #11 QUANTO</t>
  </si>
  <si>
    <t>SUNFLOWER SEEDS FUTURE</t>
  </si>
  <si>
    <t>WHITE MAIZE FUTURE</t>
  </si>
  <si>
    <t>WHITE MAIZE GRADE 2 FUTURE</t>
  </si>
  <si>
    <t>YELLOW MAIZE FUTURE</t>
  </si>
  <si>
    <t>YELLOW MAIZE GRADE 2 FUTURE</t>
  </si>
  <si>
    <t>QUANTO SOYBEAN MEAL MAXI  CAN-DO</t>
  </si>
  <si>
    <t>QUANTO SOYBEAN OIL MAXI  CAN-DO</t>
  </si>
  <si>
    <t>MAXI QUANTO SOYBEAN COMMODITY CAN-DO</t>
  </si>
  <si>
    <t>QUANTO SOYBEAN COMMODITY CANDO</t>
  </si>
  <si>
    <t>BEEF CARCASS</t>
  </si>
  <si>
    <t>LAMB CARCASS</t>
  </si>
  <si>
    <t>MERINO WOOL</t>
  </si>
  <si>
    <t>isFuture</t>
  </si>
  <si>
    <t>Option</t>
  </si>
  <si>
    <t>Future</t>
  </si>
  <si>
    <t>MainBoardCode</t>
  </si>
  <si>
    <t>TotalCompaniesListed</t>
  </si>
  <si>
    <t>NewListings</t>
  </si>
  <si>
    <t>DeListings</t>
  </si>
  <si>
    <t>LeftBoard</t>
  </si>
  <si>
    <t>JoinedBoard</t>
  </si>
  <si>
    <t>NetListed</t>
  </si>
  <si>
    <t>DomesticLisitings</t>
  </si>
  <si>
    <t>ForeignLisitings</t>
  </si>
  <si>
    <t>BEE</t>
  </si>
  <si>
    <t>Main</t>
  </si>
  <si>
    <t>VCM</t>
  </si>
  <si>
    <t>DCM</t>
  </si>
  <si>
    <t>COUNT_InstAlpha</t>
  </si>
  <si>
    <t>SUM_MarketCap</t>
  </si>
  <si>
    <t>TradingDays</t>
  </si>
  <si>
    <t>SUM_TradeValue</t>
  </si>
  <si>
    <t>Nominal</t>
  </si>
  <si>
    <t>Consideration</t>
  </si>
  <si>
    <t>TradeYear</t>
  </si>
  <si>
    <t>NumberOfInstruments</t>
  </si>
  <si>
    <t>TradeType</t>
  </si>
  <si>
    <t>ForeignNetConsideration</t>
  </si>
  <si>
    <t>ForeignNetNominal</t>
  </si>
  <si>
    <t>ForeignNetNrTrades</t>
  </si>
  <si>
    <t>ForeignPurchasesConsideration</t>
  </si>
  <si>
    <t>ForeignPurchasesNominal</t>
  </si>
  <si>
    <t>ForeignPurchasesNrTrades</t>
  </si>
  <si>
    <t>ForeignSalesConsideration</t>
  </si>
  <si>
    <t>ForeignSalesNominal</t>
  </si>
  <si>
    <t>ForeignSalesNrTrades</t>
  </si>
  <si>
    <t>Free of Value</t>
  </si>
  <si>
    <t>Option Exercise</t>
  </si>
  <si>
    <t>Repo 1</t>
  </si>
  <si>
    <t>Repo 2</t>
  </si>
  <si>
    <t>Standard Trade</t>
  </si>
  <si>
    <t>Standard Trade (Spot)</t>
  </si>
  <si>
    <t>Structured Deal</t>
  </si>
  <si>
    <t>TradeMonth</t>
  </si>
  <si>
    <t>2020/12</t>
  </si>
  <si>
    <t>CorporateActionTypeCode</t>
  </si>
  <si>
    <t>SUM_TotalValue</t>
  </si>
  <si>
    <t>GI</t>
  </si>
  <si>
    <t>SI</t>
  </si>
  <si>
    <t>SO</t>
  </si>
  <si>
    <t>SS</t>
  </si>
  <si>
    <t>AS</t>
  </si>
  <si>
    <t>TU</t>
  </si>
  <si>
    <t>Note: The monthly "local liquidity"  using the value traded and Strate market capitalisation is 64.59%</t>
  </si>
  <si>
    <t>Position in the world league in November 2020 (based on the WFE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</si>
</sst>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quot;R&quot;#,##0.00_);\(&quot;R&quot;#,##0.00\)"/>
    <numFmt numFmtId="165" formatCode="_ * #,##0.00_ ;_ * \-#,##0.00_ ;_ * &quot;-&quot;??_ ;_ @_ "/>
    <numFmt numFmtId="166" formatCode="_ * #,##0_ ;_ * \-#,##0_ ;_ * &quot;-&quot;??_ ;_ @_ "/>
    <numFmt numFmtId="167" formatCode="_ * #,##0.0_ ;_ * \-#,##0.0_ ;_ * &quot;-&quot;??_ ;_ @_ "/>
    <numFmt numFmtId="168" formatCode="_(* #,##0_);_(* \(#,##0\);_(* &quot;-&quot;??_);_(@_)"/>
    <numFmt numFmtId="169" formatCode="mmm\-yyyy"/>
    <numFmt numFmtId="170" formatCode="#,###,###,"/>
    <numFmt numFmtId="171" formatCode="0.0"/>
  </numFmts>
  <fonts count="66" x14ac:knownFonts="1">
    <font>
      <sz val="10"/>
      <color theme="1"/>
      <name val="Arial"/>
      <family val="2"/>
    </font>
    <font>
      <sz val="8"/>
      <color theme="1"/>
      <name val="Arial"/>
      <family val="2"/>
    </font>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name val="Arial"/>
      <family val="2"/>
    </font>
    <font>
      <sz val="10"/>
      <color indexed="8"/>
      <name val="Arial"/>
      <family val="2"/>
    </font>
    <font>
      <sz val="10"/>
      <color theme="1"/>
      <name val="Arial"/>
      <family val="2"/>
    </font>
    <font>
      <b/>
      <sz val="10"/>
      <color theme="1"/>
      <name val="Arial"/>
      <family val="2"/>
    </font>
    <font>
      <b/>
      <sz val="10"/>
      <color indexed="8"/>
      <name val="Arial"/>
      <family val="2"/>
    </font>
    <font>
      <i/>
      <sz val="8"/>
      <color theme="1"/>
      <name val="Arial"/>
      <family val="2"/>
    </font>
    <font>
      <b/>
      <sz val="10"/>
      <name val="Arial"/>
      <family val="2"/>
    </font>
    <font>
      <i/>
      <sz val="8"/>
      <color indexed="8"/>
      <name val="Arial"/>
      <family val="2"/>
    </font>
    <font>
      <sz val="11"/>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sz val="10"/>
      <color theme="0"/>
      <name val="Arial"/>
      <family val="2"/>
    </font>
    <font>
      <i/>
      <sz val="10"/>
      <color theme="1"/>
      <name val="Arial"/>
      <family val="2"/>
    </font>
    <font>
      <b/>
      <sz val="11"/>
      <color theme="1"/>
      <name val="Calibri"/>
      <family val="2"/>
      <scheme val="minor"/>
    </font>
    <font>
      <sz val="10"/>
      <color theme="1"/>
      <name val="Calibri"/>
      <family val="2"/>
      <scheme val="minor"/>
    </font>
    <font>
      <sz val="10"/>
      <color rgb="FF00B050"/>
      <name val="Arial"/>
      <family val="2"/>
    </font>
    <font>
      <b/>
      <sz val="10"/>
      <color rgb="FF00B050"/>
      <name val="Arial"/>
      <family val="2"/>
    </font>
    <font>
      <b/>
      <i/>
      <sz val="10"/>
      <color rgb="FFFF0000"/>
      <name val="Arial"/>
      <family val="2"/>
    </font>
    <font>
      <b/>
      <i/>
      <sz val="11"/>
      <color theme="1"/>
      <name val="Calibri"/>
      <family val="2"/>
      <scheme val="minor"/>
    </font>
    <font>
      <b/>
      <sz val="11"/>
      <color theme="1"/>
      <name val="Arial"/>
      <family val="2"/>
    </font>
    <font>
      <b/>
      <sz val="18"/>
      <color theme="1"/>
      <name val="Arial"/>
      <family val="2"/>
    </font>
    <font>
      <b/>
      <sz val="9"/>
      <color theme="1"/>
      <name val="Arial"/>
      <family val="2"/>
    </font>
    <font>
      <b/>
      <i/>
      <sz val="10"/>
      <color theme="1"/>
      <name val="Arial"/>
      <family val="2"/>
    </font>
    <font>
      <b/>
      <sz val="8"/>
      <color theme="1"/>
      <name val="Arial"/>
      <family val="2"/>
    </font>
    <font>
      <b/>
      <sz val="8"/>
      <name val="Arial"/>
      <family val="2"/>
    </font>
    <font>
      <sz val="11"/>
      <name val="Arial"/>
      <family val="2"/>
    </font>
    <font>
      <b/>
      <sz val="11"/>
      <color indexed="8"/>
      <name val="Arial"/>
      <family val="2"/>
    </font>
    <font>
      <b/>
      <sz val="11"/>
      <color rgb="FFFF0000"/>
      <name val="Arial"/>
      <family val="2"/>
    </font>
    <font>
      <sz val="11"/>
      <color indexed="8"/>
      <name val="Arial"/>
      <family val="2"/>
    </font>
    <font>
      <b/>
      <sz val="11"/>
      <name val="Arial"/>
      <family val="2"/>
    </font>
    <font>
      <u/>
      <sz val="10"/>
      <color theme="10"/>
      <name val="Arial"/>
      <family val="2"/>
    </font>
    <font>
      <sz val="20"/>
      <color theme="1"/>
      <name val="Arial"/>
      <family val="2"/>
    </font>
    <font>
      <u/>
      <sz val="28"/>
      <color theme="10"/>
      <name val="Arial"/>
      <family val="2"/>
    </font>
    <font>
      <sz val="28"/>
      <color theme="1"/>
      <name val="Arial"/>
      <family val="2"/>
    </font>
    <font>
      <b/>
      <sz val="20"/>
      <name val="Arial"/>
      <family val="2"/>
    </font>
    <font>
      <sz val="2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thick">
        <color rgb="FF92D050"/>
      </bottom>
      <diagonal/>
    </border>
    <border>
      <left/>
      <right/>
      <top/>
      <bottom style="medium">
        <color rgb="FF92D050"/>
      </bottom>
      <diagonal/>
    </border>
    <border>
      <left/>
      <right/>
      <top style="medium">
        <color rgb="FF92D050"/>
      </top>
      <bottom style="medium">
        <color rgb="FF92D050"/>
      </bottom>
      <diagonal/>
    </border>
    <border>
      <left/>
      <right/>
      <top style="medium">
        <color rgb="FF92D050"/>
      </top>
      <bottom/>
      <diagonal/>
    </border>
    <border>
      <left/>
      <right style="medium">
        <color rgb="FF92D050"/>
      </right>
      <top style="medium">
        <color rgb="FF92D050"/>
      </top>
      <bottom/>
      <diagonal/>
    </border>
    <border>
      <left/>
      <right style="medium">
        <color rgb="FF92D050"/>
      </right>
      <top/>
      <bottom style="medium">
        <color rgb="FF92D050"/>
      </bottom>
      <diagonal/>
    </border>
    <border>
      <left style="medium">
        <color rgb="FF92D050"/>
      </left>
      <right/>
      <top style="medium">
        <color rgb="FF92D050"/>
      </top>
      <bottom style="medium">
        <color rgb="FF92D050"/>
      </bottom>
      <diagonal/>
    </border>
    <border>
      <left/>
      <right style="medium">
        <color rgb="FF92D050"/>
      </right>
      <top style="medium">
        <color rgb="FF92D050"/>
      </top>
      <bottom style="medium">
        <color rgb="FF92D050"/>
      </bottom>
      <diagonal/>
    </border>
  </borders>
  <cellStyleXfs count="18792">
    <xf numFmtId="0" fontId="0" fillId="0" borderId="0"/>
    <xf numFmtId="165" fontId="19" fillId="0" borderId="0" applyFont="0" applyFill="0" applyBorder="0" applyAlignment="0" applyProtection="0"/>
    <xf numFmtId="0" fontId="27" fillId="0" borderId="0" applyNumberFormat="0" applyFill="0" applyBorder="0" applyAlignment="0" applyProtection="0"/>
    <xf numFmtId="0" fontId="28" fillId="0" borderId="1" applyNumberFormat="0" applyFill="0" applyAlignment="0" applyProtection="0"/>
    <xf numFmtId="0" fontId="29" fillId="0" borderId="2" applyNumberFormat="0" applyFill="0" applyAlignment="0" applyProtection="0"/>
    <xf numFmtId="0" fontId="30" fillId="0" borderId="3" applyNumberFormat="0" applyFill="0" applyAlignment="0" applyProtection="0"/>
    <xf numFmtId="0" fontId="30" fillId="0" borderId="0" applyNumberFormat="0" applyFill="0" applyBorder="0" applyAlignment="0" applyProtection="0"/>
    <xf numFmtId="0" fontId="31" fillId="2" borderId="0" applyNumberFormat="0" applyBorder="0" applyAlignment="0" applyProtection="0"/>
    <xf numFmtId="0" fontId="32" fillId="3" borderId="0" applyNumberFormat="0" applyBorder="0" applyAlignment="0" applyProtection="0"/>
    <xf numFmtId="0" fontId="33" fillId="4" borderId="0" applyNumberFormat="0" applyBorder="0" applyAlignment="0" applyProtection="0"/>
    <xf numFmtId="0" fontId="34" fillId="5" borderId="4" applyNumberFormat="0" applyAlignment="0" applyProtection="0"/>
    <xf numFmtId="0" fontId="35" fillId="6" borderId="5" applyNumberFormat="0" applyAlignment="0" applyProtection="0"/>
    <xf numFmtId="0" fontId="36" fillId="6" borderId="4" applyNumberFormat="0" applyAlignment="0" applyProtection="0"/>
    <xf numFmtId="0" fontId="37" fillId="0" borderId="6" applyNumberFormat="0" applyFill="0" applyAlignment="0" applyProtection="0"/>
    <xf numFmtId="0" fontId="38" fillId="7" borderId="7" applyNumberFormat="0" applyAlignment="0" applyProtection="0"/>
    <xf numFmtId="0" fontId="39" fillId="0" borderId="0" applyNumberFormat="0" applyFill="0" applyBorder="0" applyAlignment="0" applyProtection="0"/>
    <xf numFmtId="0" fontId="20" fillId="8" borderId="8" applyNumberFormat="0" applyFont="0" applyAlignment="0" applyProtection="0"/>
    <xf numFmtId="0" fontId="40" fillId="0" borderId="0" applyNumberFormat="0" applyFill="0" applyBorder="0" applyAlignment="0" applyProtection="0"/>
    <xf numFmtId="0" fontId="21" fillId="0" borderId="9" applyNumberFormat="0" applyFill="0" applyAlignment="0" applyProtection="0"/>
    <xf numFmtId="0" fontId="41"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41" fillId="32" borderId="0" applyNumberFormat="0" applyBorder="0" applyAlignment="0" applyProtection="0"/>
    <xf numFmtId="9" fontId="20" fillId="0" borderId="0" applyFont="0" applyFill="0" applyBorder="0" applyAlignment="0" applyProtection="0"/>
    <xf numFmtId="0" fontId="12" fillId="0" borderId="0"/>
    <xf numFmtId="165" fontId="12" fillId="0" borderId="0" applyFont="0" applyFill="0" applyBorder="0" applyAlignment="0" applyProtection="0"/>
    <xf numFmtId="165" fontId="17" fillId="0" borderId="0" applyFont="0" applyFill="0" applyBorder="0" applyAlignment="0" applyProtection="0"/>
    <xf numFmtId="0" fontId="11" fillId="0" borderId="0"/>
    <xf numFmtId="165" fontId="11" fillId="0" borderId="0" applyFont="0" applyFill="0" applyBorder="0" applyAlignment="0" applyProtection="0"/>
    <xf numFmtId="0" fontId="10" fillId="0" borderId="0"/>
    <xf numFmtId="0" fontId="9" fillId="0" borderId="0"/>
    <xf numFmtId="165" fontId="9" fillId="0" borderId="0" applyFont="0" applyFill="0" applyBorder="0" applyAlignment="0" applyProtection="0"/>
    <xf numFmtId="0" fontId="9" fillId="0" borderId="0"/>
    <xf numFmtId="165" fontId="9" fillId="0" borderId="0" applyFont="0" applyFill="0" applyBorder="0" applyAlignment="0" applyProtection="0"/>
    <xf numFmtId="0" fontId="9" fillId="0" borderId="0"/>
    <xf numFmtId="0" fontId="8"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165" fontId="7" fillId="0" borderId="0" applyFont="0" applyFill="0" applyBorder="0" applyAlignment="0" applyProtection="0"/>
    <xf numFmtId="0" fontId="7" fillId="0" borderId="0"/>
    <xf numFmtId="0" fontId="7" fillId="0" borderId="0"/>
    <xf numFmtId="0" fontId="6" fillId="0" borderId="0"/>
    <xf numFmtId="165" fontId="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13" fillId="0" borderId="0"/>
    <xf numFmtId="165" fontId="13" fillId="0" borderId="0" applyFont="0" applyFill="0" applyBorder="0" applyAlignment="0" applyProtection="0"/>
    <xf numFmtId="9" fontId="13" fillId="0" borderId="0" applyFont="0" applyFill="0" applyBorder="0" applyAlignment="0" applyProtection="0"/>
    <xf numFmtId="0" fontId="6" fillId="0" borderId="0"/>
    <xf numFmtId="165" fontId="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20"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20"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20"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20"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20"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20" fillId="0" borderId="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3"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5" fontId="17" fillId="0" borderId="0" applyFont="0" applyFill="0" applyBorder="0" applyAlignment="0" applyProtection="0"/>
    <xf numFmtId="0" fontId="3" fillId="0" borderId="0"/>
    <xf numFmtId="165" fontId="3" fillId="0" borderId="0" applyFont="0" applyFill="0" applyBorder="0" applyAlignment="0" applyProtection="0"/>
    <xf numFmtId="165" fontId="17"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17" fillId="0" borderId="0" applyFont="0" applyFill="0" applyBorder="0" applyAlignment="0" applyProtection="0"/>
    <xf numFmtId="0" fontId="1" fillId="0" borderId="0"/>
    <xf numFmtId="165" fontId="1" fillId="0" borderId="0" applyFont="0" applyFill="0" applyBorder="0" applyAlignment="0" applyProtection="0"/>
    <xf numFmtId="165" fontId="17"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7" fillId="0" borderId="0" applyFont="0" applyFill="0" applyBorder="0" applyAlignment="0" applyProtection="0"/>
    <xf numFmtId="0" fontId="1" fillId="0" borderId="0"/>
    <xf numFmtId="165" fontId="1" fillId="0" borderId="0" applyFont="0" applyFill="0" applyBorder="0" applyAlignment="0" applyProtection="0"/>
    <xf numFmtId="165" fontId="17"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7" fillId="0" borderId="0" applyFont="0" applyFill="0" applyBorder="0" applyAlignment="0" applyProtection="0"/>
    <xf numFmtId="0" fontId="1" fillId="0" borderId="0"/>
    <xf numFmtId="165" fontId="1" fillId="0" borderId="0" applyFont="0" applyFill="0" applyBorder="0" applyAlignment="0" applyProtection="0"/>
    <xf numFmtId="165" fontId="17"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7" fillId="0" borderId="0" applyFont="0" applyFill="0" applyBorder="0" applyAlignment="0" applyProtection="0"/>
    <xf numFmtId="0" fontId="1" fillId="0" borderId="0"/>
    <xf numFmtId="165" fontId="1" fillId="0" borderId="0" applyFont="0" applyFill="0" applyBorder="0" applyAlignment="0" applyProtection="0"/>
    <xf numFmtId="165" fontId="17"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7" fillId="0" borderId="0" applyFont="0" applyFill="0" applyBorder="0" applyAlignment="0" applyProtection="0"/>
    <xf numFmtId="0" fontId="1" fillId="0" borderId="0"/>
    <xf numFmtId="165" fontId="1" fillId="0" borderId="0" applyFont="0" applyFill="0" applyBorder="0" applyAlignment="0" applyProtection="0"/>
    <xf numFmtId="165" fontId="17"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7" fillId="0" borderId="0" applyFont="0" applyFill="0" applyBorder="0" applyAlignment="0" applyProtection="0"/>
    <xf numFmtId="0" fontId="1" fillId="0" borderId="0"/>
    <xf numFmtId="165" fontId="1" fillId="0" borderId="0" applyFont="0" applyFill="0" applyBorder="0" applyAlignment="0" applyProtection="0"/>
    <xf numFmtId="165" fontId="17"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7" fillId="0" borderId="0" applyFont="0" applyFill="0" applyBorder="0" applyAlignment="0" applyProtection="0"/>
    <xf numFmtId="0" fontId="1" fillId="0" borderId="0"/>
    <xf numFmtId="165" fontId="1" fillId="0" borderId="0" applyFont="0" applyFill="0" applyBorder="0" applyAlignment="0" applyProtection="0"/>
    <xf numFmtId="165" fontId="17"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7" fillId="0" borderId="0" applyFont="0" applyFill="0" applyBorder="0" applyAlignment="0" applyProtection="0"/>
    <xf numFmtId="0" fontId="1" fillId="0" borderId="0"/>
    <xf numFmtId="165" fontId="1" fillId="0" borderId="0" applyFont="0" applyFill="0" applyBorder="0" applyAlignment="0" applyProtection="0"/>
    <xf numFmtId="165" fontId="17"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7" fillId="0" borderId="0" applyFont="0" applyFill="0" applyBorder="0" applyAlignment="0" applyProtection="0"/>
    <xf numFmtId="0" fontId="1" fillId="0" borderId="0"/>
    <xf numFmtId="165" fontId="1" fillId="0" borderId="0" applyFont="0" applyFill="0" applyBorder="0" applyAlignment="0" applyProtection="0"/>
    <xf numFmtId="165" fontId="17"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7" fillId="0" borderId="0" applyFont="0" applyFill="0" applyBorder="0" applyAlignment="0" applyProtection="0"/>
    <xf numFmtId="0" fontId="1" fillId="0" borderId="0"/>
    <xf numFmtId="165" fontId="1" fillId="0" borderId="0" applyFont="0" applyFill="0" applyBorder="0" applyAlignment="0" applyProtection="0"/>
    <xf numFmtId="165" fontId="17"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7" fillId="0" borderId="0" applyFont="0" applyFill="0" applyBorder="0" applyAlignment="0" applyProtection="0"/>
    <xf numFmtId="0" fontId="1" fillId="0" borderId="0"/>
    <xf numFmtId="165" fontId="1" fillId="0" borderId="0" applyFont="0" applyFill="0" applyBorder="0" applyAlignment="0" applyProtection="0"/>
    <xf numFmtId="165" fontId="17"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7" fillId="0" borderId="0" applyFont="0" applyFill="0" applyBorder="0" applyAlignment="0" applyProtection="0"/>
    <xf numFmtId="0" fontId="1" fillId="0" borderId="0"/>
    <xf numFmtId="165" fontId="1" fillId="0" borderId="0" applyFont="0" applyFill="0" applyBorder="0" applyAlignment="0" applyProtection="0"/>
    <xf numFmtId="165" fontId="17"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7" fillId="0" borderId="0" applyFont="0" applyFill="0" applyBorder="0" applyAlignment="0" applyProtection="0"/>
    <xf numFmtId="0" fontId="1" fillId="0" borderId="0"/>
    <xf numFmtId="165" fontId="1" fillId="0" borderId="0" applyFont="0" applyFill="0" applyBorder="0" applyAlignment="0" applyProtection="0"/>
    <xf numFmtId="165" fontId="17"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7" fillId="0" borderId="0" applyFont="0" applyFill="0" applyBorder="0" applyAlignment="0" applyProtection="0"/>
    <xf numFmtId="0" fontId="1" fillId="0" borderId="0"/>
    <xf numFmtId="165" fontId="1" fillId="0" borderId="0" applyFont="0" applyFill="0" applyBorder="0" applyAlignment="0" applyProtection="0"/>
    <xf numFmtId="165" fontId="17"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0" fillId="0" borderId="0" applyNumberFormat="0" applyFill="0" applyBorder="0" applyAlignment="0" applyProtection="0"/>
  </cellStyleXfs>
  <cellXfs count="396">
    <xf numFmtId="0" fontId="0" fillId="0" borderId="0" xfId="0"/>
    <xf numFmtId="0" fontId="21" fillId="0" borderId="0" xfId="0" applyFont="1"/>
    <xf numFmtId="165" fontId="0" fillId="0" borderId="0" xfId="1" applyFont="1"/>
    <xf numFmtId="166" fontId="0" fillId="0" borderId="0" xfId="1" applyNumberFormat="1" applyFont="1"/>
    <xf numFmtId="166" fontId="21" fillId="0" borderId="0" xfId="1" applyNumberFormat="1" applyFont="1"/>
    <xf numFmtId="165" fontId="21" fillId="0" borderId="0" xfId="1" applyFont="1"/>
    <xf numFmtId="14" fontId="0" fillId="0" borderId="0" xfId="0" applyNumberFormat="1" applyAlignment="1">
      <alignment horizontal="right"/>
    </xf>
    <xf numFmtId="14" fontId="21" fillId="0" borderId="0" xfId="0" applyNumberFormat="1" applyFont="1" applyAlignment="1">
      <alignment horizontal="right"/>
    </xf>
    <xf numFmtId="0" fontId="23" fillId="0" borderId="0" xfId="0" applyFont="1" applyFill="1"/>
    <xf numFmtId="0" fontId="25" fillId="0" borderId="0" xfId="0" applyFont="1" applyFill="1"/>
    <xf numFmtId="0" fontId="0" fillId="0" borderId="0" xfId="0" applyFont="1"/>
    <xf numFmtId="17" fontId="21" fillId="0" borderId="0" xfId="0" quotePrefix="1" applyNumberFormat="1" applyFont="1" applyAlignment="1">
      <alignment horizontal="right"/>
    </xf>
    <xf numFmtId="14" fontId="0" fillId="0" borderId="0" xfId="0" applyNumberFormat="1" applyFont="1" applyAlignment="1">
      <alignment horizontal="right"/>
    </xf>
    <xf numFmtId="168" fontId="24" fillId="0" borderId="0" xfId="0" applyNumberFormat="1" applyFont="1"/>
    <xf numFmtId="0" fontId="22" fillId="0" borderId="0" xfId="0" applyFont="1"/>
    <xf numFmtId="166" fontId="0" fillId="0" borderId="0" xfId="0" applyNumberFormat="1" applyFont="1"/>
    <xf numFmtId="3" fontId="21" fillId="0" borderId="0" xfId="0" applyNumberFormat="1" applyFont="1"/>
    <xf numFmtId="0" fontId="21" fillId="0" borderId="0" xfId="0" applyFont="1"/>
    <xf numFmtId="0" fontId="42" fillId="0" borderId="0" xfId="0" applyFont="1"/>
    <xf numFmtId="3" fontId="0" fillId="0" borderId="0" xfId="0" applyNumberFormat="1" applyFont="1"/>
    <xf numFmtId="165" fontId="0" fillId="0" borderId="0" xfId="0" applyNumberFormat="1"/>
    <xf numFmtId="0" fontId="26" fillId="0" borderId="0" xfId="0" applyFont="1"/>
    <xf numFmtId="168" fontId="18" fillId="0" borderId="0" xfId="0" applyNumberFormat="1" applyFont="1"/>
    <xf numFmtId="167" fontId="21" fillId="0" borderId="0" xfId="0" applyNumberFormat="1" applyFont="1"/>
    <xf numFmtId="0" fontId="21" fillId="0" borderId="0" xfId="0" applyFont="1" applyAlignment="1">
      <alignment horizontal="right"/>
    </xf>
    <xf numFmtId="0" fontId="21" fillId="0" borderId="0" xfId="0" quotePrefix="1" applyFont="1" applyAlignment="1">
      <alignment horizontal="right"/>
    </xf>
    <xf numFmtId="0" fontId="21" fillId="0" borderId="0" xfId="0" applyFont="1"/>
    <xf numFmtId="166" fontId="0" fillId="0" borderId="0" xfId="0" applyNumberFormat="1" applyFont="1"/>
    <xf numFmtId="0" fontId="0" fillId="0" borderId="0" xfId="0" applyFont="1"/>
    <xf numFmtId="166" fontId="17" fillId="0" borderId="0" xfId="0" applyNumberFormat="1" applyFont="1" applyFill="1"/>
    <xf numFmtId="3" fontId="18" fillId="0" borderId="0" xfId="0" applyNumberFormat="1" applyFont="1"/>
    <xf numFmtId="166" fontId="22" fillId="0" borderId="0" xfId="0" applyNumberFormat="1" applyFont="1" applyFill="1"/>
    <xf numFmtId="166" fontId="0" fillId="0" borderId="0" xfId="0" applyNumberFormat="1" applyFont="1" applyFill="1"/>
    <xf numFmtId="166" fontId="21" fillId="0" borderId="0" xfId="0" applyNumberFormat="1" applyFont="1"/>
    <xf numFmtId="0" fontId="21" fillId="0" borderId="0" xfId="0" applyFont="1"/>
    <xf numFmtId="0" fontId="24" fillId="0" borderId="0" xfId="0" applyFont="1"/>
    <xf numFmtId="166" fontId="18" fillId="0" borderId="0" xfId="0" applyNumberFormat="1" applyFont="1"/>
    <xf numFmtId="167" fontId="0" fillId="0" borderId="0" xfId="0" applyNumberFormat="1" applyFont="1"/>
    <xf numFmtId="167" fontId="21" fillId="0" borderId="0" xfId="0" applyNumberFormat="1" applyFont="1"/>
    <xf numFmtId="0" fontId="21" fillId="0" borderId="0" xfId="0" applyFont="1" applyAlignment="1">
      <alignment horizontal="right"/>
    </xf>
    <xf numFmtId="166" fontId="26" fillId="0" borderId="0" xfId="0" applyNumberFormat="1" applyFont="1"/>
    <xf numFmtId="0" fontId="0" fillId="0" borderId="0" xfId="0"/>
    <xf numFmtId="0" fontId="26" fillId="0" borderId="0" xfId="0" applyFont="1"/>
    <xf numFmtId="0" fontId="0" fillId="0" borderId="0" xfId="0"/>
    <xf numFmtId="166" fontId="0" fillId="0" borderId="0" xfId="0" applyNumberFormat="1" applyFont="1" applyFill="1" applyBorder="1"/>
    <xf numFmtId="166" fontId="0" fillId="0" borderId="0" xfId="0" applyNumberFormat="1" applyFont="1" applyAlignment="1">
      <alignment horizontal="right"/>
    </xf>
    <xf numFmtId="0" fontId="0" fillId="0" borderId="0" xfId="0" applyFont="1" applyAlignment="1">
      <alignment horizontal="right"/>
    </xf>
    <xf numFmtId="0" fontId="44" fillId="0" borderId="0" xfId="0" applyFont="1"/>
    <xf numFmtId="166" fontId="0" fillId="0" borderId="0" xfId="0" applyNumberFormat="1" applyFont="1" applyFill="1" applyBorder="1" applyAlignment="1">
      <alignment horizontal="right"/>
    </xf>
    <xf numFmtId="166" fontId="17" fillId="0" borderId="0" xfId="0" applyNumberFormat="1" applyFont="1"/>
    <xf numFmtId="166" fontId="22" fillId="0" borderId="0" xfId="0" applyNumberFormat="1" applyFont="1"/>
    <xf numFmtId="167" fontId="22" fillId="0" borderId="0" xfId="0" applyNumberFormat="1" applyFont="1"/>
    <xf numFmtId="0" fontId="46" fillId="0" borderId="0" xfId="0" applyFont="1"/>
    <xf numFmtId="167" fontId="0" fillId="0" borderId="0" xfId="0" applyNumberFormat="1" applyFont="1" applyAlignment="1">
      <alignment horizontal="right"/>
    </xf>
    <xf numFmtId="166" fontId="46" fillId="0" borderId="0" xfId="0" applyNumberFormat="1" applyFont="1"/>
    <xf numFmtId="166" fontId="45" fillId="0" borderId="0" xfId="0" applyNumberFormat="1" applyFont="1"/>
    <xf numFmtId="0" fontId="21" fillId="0" borderId="0" xfId="0" applyFont="1"/>
    <xf numFmtId="167" fontId="0" fillId="0" borderId="0" xfId="1" applyNumberFormat="1" applyFont="1"/>
    <xf numFmtId="0" fontId="21" fillId="0" borderId="0" xfId="0" applyFont="1"/>
    <xf numFmtId="0" fontId="23" fillId="0" borderId="0" xfId="0" applyFont="1"/>
    <xf numFmtId="0" fontId="21" fillId="0" borderId="0" xfId="0" applyFont="1"/>
    <xf numFmtId="0" fontId="21" fillId="0" borderId="0" xfId="0" applyFont="1"/>
    <xf numFmtId="166" fontId="0" fillId="0" borderId="0" xfId="0" applyNumberFormat="1" applyFont="1"/>
    <xf numFmtId="166" fontId="17" fillId="0" borderId="0" xfId="1" applyNumberFormat="1" applyFont="1"/>
    <xf numFmtId="0" fontId="21" fillId="0" borderId="0" xfId="0" applyFont="1"/>
    <xf numFmtId="0" fontId="21" fillId="0" borderId="0" xfId="0" applyFont="1"/>
    <xf numFmtId="166" fontId="24" fillId="0" borderId="0" xfId="0" quotePrefix="1" applyNumberFormat="1" applyFont="1" applyAlignment="1">
      <alignment horizontal="right"/>
    </xf>
    <xf numFmtId="166" fontId="16" fillId="0" borderId="0" xfId="0" applyNumberFormat="1" applyFont="1"/>
    <xf numFmtId="166" fontId="20" fillId="0" borderId="0" xfId="0" applyNumberFormat="1" applyFont="1"/>
    <xf numFmtId="0" fontId="45" fillId="0" borderId="0" xfId="0" applyFont="1"/>
    <xf numFmtId="166" fontId="16" fillId="0" borderId="0" xfId="0" applyNumberFormat="1" applyFont="1"/>
    <xf numFmtId="0" fontId="16" fillId="0" borderId="0" xfId="0" applyFont="1"/>
    <xf numFmtId="166" fontId="15" fillId="0" borderId="0" xfId="0" applyNumberFormat="1" applyFont="1"/>
    <xf numFmtId="166" fontId="0" fillId="0" borderId="0" xfId="0" applyNumberFormat="1"/>
    <xf numFmtId="0" fontId="21" fillId="0" borderId="0" xfId="0" applyFont="1"/>
    <xf numFmtId="166" fontId="14" fillId="0" borderId="0" xfId="0" applyNumberFormat="1" applyFont="1"/>
    <xf numFmtId="166" fontId="13" fillId="0" borderId="0" xfId="0" applyNumberFormat="1" applyFont="1"/>
    <xf numFmtId="166" fontId="13" fillId="0" borderId="0" xfId="1" applyNumberFormat="1" applyFont="1"/>
    <xf numFmtId="166" fontId="13" fillId="0" borderId="0" xfId="0" applyNumberFormat="1" applyFont="1"/>
    <xf numFmtId="166" fontId="13" fillId="0" borderId="0" xfId="0" applyNumberFormat="1" applyFont="1"/>
    <xf numFmtId="166" fontId="13" fillId="0" borderId="0" xfId="0" applyNumberFormat="1" applyFont="1"/>
    <xf numFmtId="169" fontId="43" fillId="0" borderId="0" xfId="0" applyNumberFormat="1" applyFont="1" applyFill="1" applyBorder="1" applyAlignment="1">
      <alignment horizontal="right"/>
    </xf>
    <xf numFmtId="169" fontId="43" fillId="0" borderId="0" xfId="0" applyNumberFormat="1" applyFont="1" applyFill="1" applyBorder="1" applyAlignment="1">
      <alignment wrapText="1"/>
    </xf>
    <xf numFmtId="0" fontId="22" fillId="0" borderId="0" xfId="0" quotePrefix="1" applyFont="1"/>
    <xf numFmtId="0" fontId="21" fillId="0" borderId="0" xfId="0" applyFont="1"/>
    <xf numFmtId="0" fontId="21" fillId="0" borderId="0" xfId="0" applyFont="1" applyAlignment="1">
      <alignment horizontal="left"/>
    </xf>
    <xf numFmtId="165" fontId="21" fillId="0" borderId="0" xfId="1" applyFont="1" applyAlignment="1">
      <alignment horizontal="left"/>
    </xf>
    <xf numFmtId="14" fontId="21" fillId="0" borderId="0" xfId="0" applyNumberFormat="1" applyFont="1" applyAlignment="1">
      <alignment horizontal="left"/>
    </xf>
    <xf numFmtId="166" fontId="15" fillId="0" borderId="0" xfId="1" applyNumberFormat="1" applyFont="1"/>
    <xf numFmtId="0" fontId="48" fillId="0" borderId="0" xfId="0" applyFont="1"/>
    <xf numFmtId="171" fontId="0" fillId="0" borderId="0" xfId="0" applyNumberFormat="1"/>
    <xf numFmtId="0" fontId="43" fillId="0" borderId="0" xfId="0" applyFont="1"/>
    <xf numFmtId="3" fontId="43" fillId="0" borderId="0" xfId="0" applyNumberFormat="1" applyFont="1"/>
    <xf numFmtId="171" fontId="43" fillId="0" borderId="0" xfId="0" applyNumberFormat="1" applyFont="1"/>
    <xf numFmtId="166" fontId="43" fillId="0" borderId="0" xfId="1" applyNumberFormat="1" applyFont="1"/>
    <xf numFmtId="166" fontId="43" fillId="0" borderId="0" xfId="0" applyNumberFormat="1" applyFont="1"/>
    <xf numFmtId="170" fontId="0" fillId="0" borderId="0" xfId="1" applyNumberFormat="1" applyFont="1"/>
    <xf numFmtId="170" fontId="43" fillId="0" borderId="0" xfId="0" applyNumberFormat="1" applyFont="1"/>
    <xf numFmtId="170" fontId="0" fillId="0" borderId="0" xfId="0" applyNumberFormat="1"/>
    <xf numFmtId="0" fontId="0" fillId="0" borderId="0" xfId="0" applyBorder="1"/>
    <xf numFmtId="0" fontId="43" fillId="33" borderId="0" xfId="0" applyFont="1" applyFill="1"/>
    <xf numFmtId="0" fontId="0" fillId="33" borderId="0" xfId="0" applyFill="1"/>
    <xf numFmtId="171" fontId="0" fillId="33" borderId="0" xfId="0" applyNumberFormat="1" applyFill="1"/>
    <xf numFmtId="0" fontId="43" fillId="0" borderId="0" xfId="0" applyFont="1" applyFill="1" applyBorder="1" applyAlignment="1">
      <alignment horizontal="right" wrapText="1"/>
    </xf>
    <xf numFmtId="169" fontId="43" fillId="0" borderId="0" xfId="0" applyNumberFormat="1" applyFont="1" applyFill="1" applyBorder="1" applyAlignment="1">
      <alignment horizontal="right" wrapText="1"/>
    </xf>
    <xf numFmtId="14" fontId="0" fillId="0" borderId="0" xfId="0" applyNumberFormat="1" applyBorder="1"/>
    <xf numFmtId="171" fontId="21" fillId="0" borderId="0" xfId="0" applyNumberFormat="1" applyFont="1"/>
    <xf numFmtId="0" fontId="21" fillId="0" borderId="0" xfId="0" applyFont="1"/>
    <xf numFmtId="0" fontId="0" fillId="0" borderId="11" xfId="0" applyFont="1" applyBorder="1"/>
    <xf numFmtId="0" fontId="21" fillId="0" borderId="11" xfId="0" applyFont="1" applyBorder="1"/>
    <xf numFmtId="166" fontId="0" fillId="0" borderId="11" xfId="0" applyNumberFormat="1" applyFont="1" applyBorder="1"/>
    <xf numFmtId="0" fontId="0" fillId="0" borderId="11" xfId="0" applyBorder="1"/>
    <xf numFmtId="0" fontId="0" fillId="0" borderId="11" xfId="0" applyFont="1" applyBorder="1"/>
    <xf numFmtId="166" fontId="21" fillId="0" borderId="11" xfId="0" applyNumberFormat="1" applyFont="1" applyBorder="1"/>
    <xf numFmtId="166" fontId="0" fillId="0" borderId="11" xfId="1" applyNumberFormat="1" applyFont="1" applyBorder="1"/>
    <xf numFmtId="0" fontId="0" fillId="0" borderId="12" xfId="0" applyFont="1" applyBorder="1"/>
    <xf numFmtId="0" fontId="21" fillId="0" borderId="12" xfId="0" applyFont="1" applyBorder="1"/>
    <xf numFmtId="166" fontId="0" fillId="0" borderId="12" xfId="0" applyNumberFormat="1" applyFont="1" applyBorder="1"/>
    <xf numFmtId="0" fontId="22" fillId="0" borderId="12" xfId="0" applyFont="1" applyFill="1" applyBorder="1"/>
    <xf numFmtId="0" fontId="47" fillId="0" borderId="12" xfId="0" applyFont="1" applyFill="1" applyBorder="1"/>
    <xf numFmtId="0" fontId="24" fillId="0" borderId="12" xfId="0" applyFont="1" applyBorder="1"/>
    <xf numFmtId="0" fontId="18" fillId="0" borderId="12" xfId="0" applyFont="1" applyBorder="1"/>
    <xf numFmtId="0" fontId="18" fillId="0" borderId="12" xfId="0" applyFont="1" applyFill="1" applyBorder="1"/>
    <xf numFmtId="0" fontId="18" fillId="0" borderId="0" xfId="0" applyFont="1"/>
    <xf numFmtId="0" fontId="50" fillId="0" borderId="0" xfId="0" applyFont="1" applyAlignment="1">
      <alignment vertical="center"/>
    </xf>
    <xf numFmtId="14" fontId="0" fillId="0" borderId="0" xfId="0" applyNumberFormat="1" applyFont="1"/>
    <xf numFmtId="166" fontId="26" fillId="0" borderId="0" xfId="1" applyNumberFormat="1" applyFont="1"/>
    <xf numFmtId="166" fontId="26" fillId="0" borderId="11" xfId="1" applyNumberFormat="1" applyFont="1" applyBorder="1"/>
    <xf numFmtId="166" fontId="0" fillId="0" borderId="0" xfId="0" applyNumberFormat="1" applyFont="1"/>
    <xf numFmtId="0" fontId="0" fillId="0" borderId="0" xfId="0" applyFont="1" applyFill="1"/>
    <xf numFmtId="166" fontId="0" fillId="0" borderId="0" xfId="0" applyNumberFormat="1" applyFont="1" applyFill="1"/>
    <xf numFmtId="0" fontId="0" fillId="0" borderId="0" xfId="0" applyFont="1"/>
    <xf numFmtId="0" fontId="21" fillId="33" borderId="0" xfId="0" applyFont="1" applyFill="1"/>
    <xf numFmtId="0" fontId="0" fillId="33" borderId="0" xfId="0" applyFont="1" applyFill="1"/>
    <xf numFmtId="0" fontId="52" fillId="0" borderId="0" xfId="0" applyFont="1"/>
    <xf numFmtId="171" fontId="0" fillId="0" borderId="0" xfId="0" applyNumberFormat="1" applyFont="1"/>
    <xf numFmtId="170" fontId="0" fillId="0" borderId="0" xfId="0" applyNumberFormat="1" applyFont="1"/>
    <xf numFmtId="167" fontId="0" fillId="0" borderId="11" xfId="0" applyNumberFormat="1" applyFont="1" applyBorder="1"/>
    <xf numFmtId="167" fontId="0" fillId="0" borderId="11" xfId="1" applyNumberFormat="1" applyFont="1" applyBorder="1"/>
    <xf numFmtId="166" fontId="0" fillId="0" borderId="11" xfId="0" applyNumberFormat="1" applyFont="1" applyFill="1" applyBorder="1" applyAlignment="1">
      <alignment horizontal="right"/>
    </xf>
    <xf numFmtId="0" fontId="21" fillId="0" borderId="11" xfId="0" applyFont="1" applyBorder="1"/>
    <xf numFmtId="167" fontId="0" fillId="0" borderId="11" xfId="0" applyNumberFormat="1" applyFont="1" applyBorder="1" applyAlignment="1">
      <alignment horizontal="right"/>
    </xf>
    <xf numFmtId="0" fontId="21" fillId="0" borderId="0" xfId="0" applyFont="1"/>
    <xf numFmtId="0" fontId="21" fillId="35" borderId="0" xfId="0" applyFont="1" applyFill="1"/>
    <xf numFmtId="0" fontId="21" fillId="0" borderId="0" xfId="0" quotePrefix="1" applyFont="1"/>
    <xf numFmtId="16" fontId="22" fillId="0" borderId="0" xfId="0" quotePrefix="1" applyNumberFormat="1" applyFont="1"/>
    <xf numFmtId="16" fontId="21" fillId="0" borderId="0" xfId="0" quotePrefix="1" applyNumberFormat="1" applyFont="1" applyAlignment="1">
      <alignment horizontal="left"/>
    </xf>
    <xf numFmtId="0" fontId="0" fillId="35" borderId="0" xfId="0" applyFont="1" applyFill="1"/>
    <xf numFmtId="0" fontId="53" fillId="35" borderId="0" xfId="44" applyFont="1" applyFill="1" applyAlignment="1"/>
    <xf numFmtId="14" fontId="0" fillId="0" borderId="0" xfId="0" applyNumberFormat="1"/>
    <xf numFmtId="0" fontId="0" fillId="0" borderId="0" xfId="0"/>
    <xf numFmtId="0" fontId="21" fillId="0" borderId="0" xfId="0" applyFont="1"/>
    <xf numFmtId="0" fontId="0" fillId="0" borderId="0" xfId="0" applyFont="1"/>
    <xf numFmtId="166" fontId="0" fillId="0" borderId="0" xfId="0" applyNumberFormat="1" applyFont="1"/>
    <xf numFmtId="3" fontId="0" fillId="0" borderId="0" xfId="0" applyNumberFormat="1" applyFont="1"/>
    <xf numFmtId="0" fontId="0" fillId="0" borderId="0" xfId="0" applyFont="1" applyFill="1"/>
    <xf numFmtId="0" fontId="21" fillId="35" borderId="0" xfId="0" applyFont="1" applyFill="1"/>
    <xf numFmtId="0" fontId="53" fillId="35" borderId="0" xfId="0" applyFont="1" applyFill="1"/>
    <xf numFmtId="0" fontId="11" fillId="0" borderId="0" xfId="47" applyFill="1"/>
    <xf numFmtId="0" fontId="53" fillId="0" borderId="0" xfId="47" applyFont="1" applyFill="1" applyAlignment="1"/>
    <xf numFmtId="10" fontId="21" fillId="0" borderId="0" xfId="43" applyNumberFormat="1" applyFont="1"/>
    <xf numFmtId="10" fontId="21" fillId="33" borderId="0" xfId="43" applyNumberFormat="1" applyFont="1" applyFill="1"/>
    <xf numFmtId="166" fontId="21" fillId="33" borderId="0" xfId="1" applyNumberFormat="1" applyFont="1" applyFill="1"/>
    <xf numFmtId="10" fontId="0" fillId="33" borderId="0" xfId="43" applyNumberFormat="1" applyFont="1" applyFill="1"/>
    <xf numFmtId="0" fontId="0" fillId="0" borderId="0" xfId="1" applyNumberFormat="1" applyFont="1"/>
    <xf numFmtId="0" fontId="21" fillId="0" borderId="0" xfId="0" applyNumberFormat="1" applyFont="1"/>
    <xf numFmtId="0" fontId="21" fillId="0" borderId="0" xfId="1" applyNumberFormat="1" applyFont="1"/>
    <xf numFmtId="0" fontId="0" fillId="0" borderId="0" xfId="0" applyNumberFormat="1"/>
    <xf numFmtId="0" fontId="0" fillId="0" borderId="0" xfId="0" applyNumberFormat="1" applyFont="1" applyFill="1"/>
    <xf numFmtId="0" fontId="18" fillId="0" borderId="0" xfId="0" applyNumberFormat="1" applyFont="1"/>
    <xf numFmtId="0" fontId="0" fillId="0" borderId="0" xfId="0" applyNumberFormat="1" applyFont="1"/>
    <xf numFmtId="10" fontId="0" fillId="0" borderId="0" xfId="43" applyNumberFormat="1" applyFont="1"/>
    <xf numFmtId="0" fontId="21" fillId="34" borderId="12" xfId="0" applyFont="1" applyFill="1" applyBorder="1" applyAlignment="1">
      <alignment horizontal="right" wrapText="1"/>
    </xf>
    <xf numFmtId="165" fontId="49" fillId="34" borderId="0" xfId="1" applyFont="1" applyFill="1"/>
    <xf numFmtId="165" fontId="26" fillId="0" borderId="11" xfId="1" applyFont="1" applyBorder="1"/>
    <xf numFmtId="165" fontId="26" fillId="0" borderId="0" xfId="1" applyFont="1"/>
    <xf numFmtId="165" fontId="26" fillId="0" borderId="0" xfId="1" applyFont="1" applyFill="1"/>
    <xf numFmtId="10" fontId="55" fillId="0" borderId="14" xfId="43" applyNumberFormat="1" applyFont="1" applyBorder="1"/>
    <xf numFmtId="0" fontId="0" fillId="0" borderId="0" xfId="0"/>
    <xf numFmtId="0" fontId="0" fillId="0" borderId="0" xfId="0" applyFont="1"/>
    <xf numFmtId="0" fontId="0" fillId="35" borderId="0" xfId="0" applyFont="1" applyFill="1"/>
    <xf numFmtId="0" fontId="5" fillId="0" borderId="0" xfId="334" applyFill="1"/>
    <xf numFmtId="0" fontId="53" fillId="0" borderId="0" xfId="334" applyFont="1" applyFill="1" applyAlignment="1"/>
    <xf numFmtId="14" fontId="53" fillId="0" borderId="0" xfId="334" applyNumberFormat="1" applyFont="1" applyFill="1" applyAlignment="1"/>
    <xf numFmtId="14" fontId="5" fillId="0" borderId="0" xfId="334" applyNumberFormat="1" applyFill="1"/>
    <xf numFmtId="11" fontId="0" fillId="0" borderId="0" xfId="0" applyNumberFormat="1" applyFont="1"/>
    <xf numFmtId="166" fontId="26" fillId="0" borderId="0" xfId="1" applyNumberFormat="1" applyFont="1" applyFill="1"/>
    <xf numFmtId="0" fontId="49" fillId="34" borderId="14" xfId="0" applyFont="1" applyFill="1" applyBorder="1"/>
    <xf numFmtId="165" fontId="49" fillId="34" borderId="12" xfId="1" applyFont="1" applyFill="1" applyBorder="1" applyAlignment="1">
      <alignment horizontal="left"/>
    </xf>
    <xf numFmtId="17" fontId="26" fillId="0" borderId="0" xfId="0" applyNumberFormat="1" applyFont="1" applyFill="1" applyAlignment="1">
      <alignment horizontal="right"/>
    </xf>
    <xf numFmtId="165" fontId="26" fillId="0" borderId="0" xfId="0" applyNumberFormat="1" applyFont="1" applyFill="1" applyAlignment="1">
      <alignment horizontal="right"/>
    </xf>
    <xf numFmtId="10" fontId="55" fillId="0" borderId="0" xfId="43" applyNumberFormat="1" applyFont="1" applyBorder="1"/>
    <xf numFmtId="166" fontId="49" fillId="0" borderId="0" xfId="1" applyNumberFormat="1" applyFont="1"/>
    <xf numFmtId="0" fontId="49" fillId="34" borderId="0" xfId="0" applyFont="1" applyFill="1" applyAlignment="1"/>
    <xf numFmtId="165" fontId="26" fillId="0" borderId="0" xfId="1" applyNumberFormat="1" applyFont="1"/>
    <xf numFmtId="0" fontId="26" fillId="0" borderId="0" xfId="0" applyFont="1" applyFill="1" applyAlignment="1">
      <alignment horizontal="right"/>
    </xf>
    <xf numFmtId="166" fontId="26" fillId="0" borderId="0" xfId="0" applyNumberFormat="1" applyFont="1" applyFill="1" applyAlignment="1">
      <alignment horizontal="right"/>
    </xf>
    <xf numFmtId="165" fontId="49" fillId="34" borderId="0" xfId="1" applyFont="1" applyFill="1" applyBorder="1"/>
    <xf numFmtId="0" fontId="0" fillId="0" borderId="0" xfId="0"/>
    <xf numFmtId="0" fontId="21" fillId="0" borderId="0" xfId="0" applyFont="1"/>
    <xf numFmtId="0" fontId="0" fillId="0" borderId="0" xfId="0" applyFont="1"/>
    <xf numFmtId="0" fontId="22" fillId="0" borderId="0" xfId="0" applyFont="1"/>
    <xf numFmtId="0" fontId="17" fillId="0" borderId="0" xfId="0" applyFont="1"/>
    <xf numFmtId="166" fontId="0" fillId="0" borderId="0" xfId="0" applyNumberFormat="1" applyFont="1"/>
    <xf numFmtId="0" fontId="21" fillId="0" borderId="0" xfId="0" applyFont="1" applyAlignment="1">
      <alignment horizontal="right"/>
    </xf>
    <xf numFmtId="0" fontId="21" fillId="0" borderId="0" xfId="0" quotePrefix="1" applyFont="1" applyAlignment="1">
      <alignment horizontal="right"/>
    </xf>
    <xf numFmtId="166" fontId="18" fillId="0" borderId="0" xfId="0" applyNumberFormat="1" applyFont="1"/>
    <xf numFmtId="166" fontId="0" fillId="0" borderId="0" xfId="0" applyNumberFormat="1" applyFont="1" applyAlignment="1">
      <alignment horizontal="right"/>
    </xf>
    <xf numFmtId="0" fontId="17" fillId="0" borderId="0" xfId="0" applyFont="1" applyAlignment="1">
      <alignment horizontal="right"/>
    </xf>
    <xf numFmtId="2" fontId="17" fillId="0" borderId="0" xfId="0" applyNumberFormat="1" applyFont="1"/>
    <xf numFmtId="0" fontId="0" fillId="35" borderId="0" xfId="0" applyFont="1" applyFill="1"/>
    <xf numFmtId="166" fontId="0" fillId="35" borderId="0" xfId="0" applyNumberFormat="1" applyFont="1" applyFill="1"/>
    <xf numFmtId="0" fontId="5" fillId="0" borderId="0" xfId="586" applyFill="1"/>
    <xf numFmtId="0" fontId="53" fillId="0" borderId="0" xfId="586" applyFont="1" applyFill="1" applyAlignment="1"/>
    <xf numFmtId="11" fontId="0" fillId="0" borderId="0" xfId="0" applyNumberFormat="1" applyFont="1"/>
    <xf numFmtId="0" fontId="21" fillId="0" borderId="0" xfId="0" applyFont="1" applyAlignment="1"/>
    <xf numFmtId="0" fontId="53" fillId="35" borderId="0" xfId="0" applyFont="1" applyFill="1"/>
    <xf numFmtId="0" fontId="0" fillId="0" borderId="0" xfId="0"/>
    <xf numFmtId="0" fontId="0" fillId="0" borderId="0" xfId="0" applyFont="1"/>
    <xf numFmtId="166" fontId="0" fillId="0" borderId="0" xfId="0" applyNumberFormat="1" applyFont="1"/>
    <xf numFmtId="166" fontId="20" fillId="0" borderId="0" xfId="0" applyNumberFormat="1" applyFont="1"/>
    <xf numFmtId="166" fontId="21" fillId="0" borderId="0" xfId="0" applyNumberFormat="1" applyFont="1"/>
    <xf numFmtId="166" fontId="13" fillId="0" borderId="0" xfId="0" applyNumberFormat="1" applyFont="1"/>
    <xf numFmtId="0" fontId="5" fillId="0" borderId="0" xfId="586" applyFill="1"/>
    <xf numFmtId="0" fontId="53" fillId="0" borderId="0" xfId="586" applyFont="1" applyFill="1" applyAlignment="1"/>
    <xf numFmtId="165" fontId="13" fillId="0" borderId="0" xfId="46" applyFont="1"/>
    <xf numFmtId="165" fontId="53" fillId="0" borderId="0" xfId="46" applyFont="1" applyFill="1" applyAlignment="1"/>
    <xf numFmtId="165" fontId="5" fillId="0" borderId="0" xfId="46" applyFont="1" applyFill="1"/>
    <xf numFmtId="0" fontId="0" fillId="0" borderId="0" xfId="0"/>
    <xf numFmtId="0" fontId="0" fillId="35" borderId="0" xfId="0" applyFont="1" applyFill="1"/>
    <xf numFmtId="0" fontId="5" fillId="0" borderId="0" xfId="586" applyFill="1"/>
    <xf numFmtId="0" fontId="53" fillId="0" borderId="0" xfId="586" applyFont="1" applyFill="1" applyAlignment="1"/>
    <xf numFmtId="0" fontId="53" fillId="35" borderId="0" xfId="586" applyFont="1" applyFill="1" applyAlignment="1"/>
    <xf numFmtId="11" fontId="5" fillId="0" borderId="0" xfId="586" applyNumberFormat="1" applyFill="1"/>
    <xf numFmtId="0" fontId="0" fillId="0" borderId="0" xfId="0"/>
    <xf numFmtId="0" fontId="21" fillId="0" borderId="0" xfId="0" applyFont="1"/>
    <xf numFmtId="0" fontId="0" fillId="0" borderId="0" xfId="0" applyFont="1"/>
    <xf numFmtId="0" fontId="26" fillId="0" borderId="0" xfId="0" applyFont="1"/>
    <xf numFmtId="166" fontId="26" fillId="0" borderId="0" xfId="0" applyNumberFormat="1" applyFont="1"/>
    <xf numFmtId="166" fontId="49" fillId="0" borderId="0" xfId="0" applyNumberFormat="1" applyFont="1"/>
    <xf numFmtId="0" fontId="5" fillId="0" borderId="0" xfId="0" applyFont="1"/>
    <xf numFmtId="0" fontId="53" fillId="35" borderId="0" xfId="586" applyFont="1" applyFill="1" applyAlignment="1"/>
    <xf numFmtId="0" fontId="5" fillId="0" borderId="0" xfId="586" applyFill="1"/>
    <xf numFmtId="0" fontId="53" fillId="0" borderId="0" xfId="586" applyFont="1" applyFill="1" applyAlignment="1"/>
    <xf numFmtId="0" fontId="0" fillId="0" borderId="0" xfId="0" applyFont="1" applyFill="1"/>
    <xf numFmtId="0" fontId="53" fillId="35" borderId="0" xfId="0" applyFont="1" applyFill="1"/>
    <xf numFmtId="166" fontId="53" fillId="0" borderId="0" xfId="335" applyNumberFormat="1" applyFont="1" applyFill="1" applyAlignment="1"/>
    <xf numFmtId="166" fontId="5" fillId="0" borderId="0" xfId="335" applyNumberFormat="1" applyFont="1" applyFill="1"/>
    <xf numFmtId="0" fontId="54" fillId="35" borderId="0" xfId="0" applyFont="1" applyFill="1"/>
    <xf numFmtId="0" fontId="54" fillId="35" borderId="0" xfId="586" applyFont="1" applyFill="1" applyAlignment="1"/>
    <xf numFmtId="0" fontId="53" fillId="35" borderId="0" xfId="587" applyFont="1" applyFill="1" applyAlignment="1"/>
    <xf numFmtId="0" fontId="0" fillId="0" borderId="0" xfId="0" applyNumberFormat="1" applyFont="1"/>
    <xf numFmtId="0" fontId="5" fillId="0" borderId="0" xfId="587" applyFill="1"/>
    <xf numFmtId="0" fontId="53" fillId="0" borderId="0" xfId="587" applyFont="1" applyFill="1" applyAlignment="1"/>
    <xf numFmtId="0" fontId="5" fillId="0" borderId="0" xfId="581" applyFill="1"/>
    <xf numFmtId="0" fontId="53" fillId="0" borderId="0" xfId="581" applyFont="1" applyFill="1" applyAlignment="1"/>
    <xf numFmtId="0" fontId="53" fillId="35" borderId="0" xfId="581" applyFont="1" applyFill="1" applyAlignment="1"/>
    <xf numFmtId="166" fontId="53" fillId="0" borderId="0" xfId="573" applyNumberFormat="1" applyFont="1" applyFill="1" applyAlignment="1"/>
    <xf numFmtId="166" fontId="5" fillId="0" borderId="0" xfId="573" applyNumberFormat="1" applyFont="1" applyFill="1"/>
    <xf numFmtId="166" fontId="53" fillId="0" borderId="0" xfId="46" applyNumberFormat="1" applyFont="1" applyFill="1" applyAlignment="1"/>
    <xf numFmtId="166" fontId="5" fillId="0" borderId="0" xfId="46" applyNumberFormat="1" applyFont="1" applyFill="1"/>
    <xf numFmtId="165" fontId="5" fillId="0" borderId="0" xfId="573" applyNumberFormat="1" applyFont="1" applyFill="1"/>
    <xf numFmtId="165" fontId="53" fillId="0" borderId="0" xfId="573" applyFont="1" applyFill="1" applyAlignment="1"/>
    <xf numFmtId="165" fontId="5" fillId="0" borderId="0" xfId="573" applyFont="1" applyFill="1"/>
    <xf numFmtId="165" fontId="0" fillId="0" borderId="0" xfId="46" applyFont="1"/>
    <xf numFmtId="166" fontId="0" fillId="0" borderId="0" xfId="46" applyNumberFormat="1" applyFont="1"/>
    <xf numFmtId="0" fontId="0" fillId="0" borderId="0" xfId="46" applyNumberFormat="1" applyFont="1"/>
    <xf numFmtId="0" fontId="26" fillId="0" borderId="12" xfId="0" applyFont="1" applyBorder="1"/>
    <xf numFmtId="0" fontId="49" fillId="0" borderId="12" xfId="0" applyFont="1" applyBorder="1"/>
    <xf numFmtId="0" fontId="49" fillId="34" borderId="0" xfId="0" applyFont="1" applyFill="1" applyAlignment="1">
      <alignment horizontal="right"/>
    </xf>
    <xf numFmtId="0" fontId="49" fillId="34" borderId="0" xfId="0" applyFont="1" applyFill="1"/>
    <xf numFmtId="0" fontId="49" fillId="34" borderId="12" xfId="0" quotePrefix="1" applyFont="1" applyFill="1" applyBorder="1" applyAlignment="1">
      <alignment horizontal="right"/>
    </xf>
    <xf numFmtId="0" fontId="49" fillId="34" borderId="12" xfId="0" quotePrefix="1" applyNumberFormat="1" applyFont="1" applyFill="1" applyBorder="1" applyAlignment="1">
      <alignment horizontal="right"/>
    </xf>
    <xf numFmtId="0" fontId="49" fillId="34" borderId="12" xfId="0" applyFont="1" applyFill="1" applyBorder="1" applyAlignment="1">
      <alignment horizontal="right"/>
    </xf>
    <xf numFmtId="0" fontId="49" fillId="34" borderId="12" xfId="0" applyNumberFormat="1" applyFont="1" applyFill="1" applyBorder="1" applyAlignment="1">
      <alignment horizontal="right"/>
    </xf>
    <xf numFmtId="10" fontId="26" fillId="0" borderId="0" xfId="43" applyNumberFormat="1" applyFont="1"/>
    <xf numFmtId="166" fontId="26" fillId="0" borderId="0" xfId="0" applyNumberFormat="1" applyFont="1" applyFill="1"/>
    <xf numFmtId="0" fontId="49" fillId="0" borderId="0" xfId="0" applyFont="1"/>
    <xf numFmtId="0" fontId="26" fillId="0" borderId="11" xfId="0" applyFont="1" applyBorder="1"/>
    <xf numFmtId="166" fontId="26" fillId="0" borderId="11" xfId="0" applyNumberFormat="1" applyFont="1" applyBorder="1"/>
    <xf numFmtId="10" fontId="26" fillId="0" borderId="11" xfId="43" applyNumberFormat="1" applyFont="1" applyBorder="1"/>
    <xf numFmtId="166" fontId="26" fillId="34" borderId="0" xfId="0" applyNumberFormat="1" applyFont="1" applyFill="1"/>
    <xf numFmtId="0" fontId="49" fillId="34" borderId="0" xfId="0" applyFont="1" applyFill="1" applyBorder="1" applyAlignment="1">
      <alignment horizontal="center" vertical="center"/>
    </xf>
    <xf numFmtId="0" fontId="49" fillId="34" borderId="12" xfId="0" applyFont="1" applyFill="1" applyBorder="1"/>
    <xf numFmtId="166" fontId="26" fillId="0" borderId="0" xfId="0" applyNumberFormat="1" applyFont="1" applyAlignment="1">
      <alignment horizontal="right"/>
    </xf>
    <xf numFmtId="0" fontId="49" fillId="0" borderId="11" xfId="0" applyFont="1" applyBorder="1"/>
    <xf numFmtId="166" fontId="49" fillId="0" borderId="11" xfId="0" applyNumberFormat="1" applyFont="1" applyBorder="1"/>
    <xf numFmtId="166" fontId="49" fillId="0" borderId="11" xfId="0" applyNumberFormat="1" applyFont="1" applyFill="1" applyBorder="1"/>
    <xf numFmtId="0" fontId="56" fillId="34" borderId="0" xfId="0" applyFont="1" applyFill="1"/>
    <xf numFmtId="0" fontId="56" fillId="34" borderId="0" xfId="0" applyFont="1" applyFill="1" applyAlignment="1">
      <alignment horizontal="right"/>
    </xf>
    <xf numFmtId="0" fontId="56" fillId="34" borderId="12" xfId="0" applyFont="1" applyFill="1" applyBorder="1"/>
    <xf numFmtId="0" fontId="56" fillId="0" borderId="0" xfId="0" applyFont="1" applyFill="1"/>
    <xf numFmtId="0" fontId="57" fillId="0" borderId="0" xfId="0" applyFont="1" applyFill="1"/>
    <xf numFmtId="0" fontId="26" fillId="0" borderId="0" xfId="0" applyFont="1" applyFill="1"/>
    <xf numFmtId="166" fontId="58" fillId="0" borderId="0" xfId="0" applyNumberFormat="1" applyFont="1" applyFill="1"/>
    <xf numFmtId="166" fontId="56" fillId="0" borderId="0" xfId="0" applyNumberFormat="1" applyFont="1" applyFill="1"/>
    <xf numFmtId="0" fontId="49" fillId="0" borderId="0" xfId="0" applyFont="1" applyFill="1"/>
    <xf numFmtId="0" fontId="26" fillId="0" borderId="11" xfId="0" applyFont="1" applyFill="1" applyBorder="1"/>
    <xf numFmtId="0" fontId="26" fillId="34" borderId="0" xfId="0" applyFont="1" applyFill="1"/>
    <xf numFmtId="0" fontId="56" fillId="0" borderId="11" xfId="0" applyFont="1" applyFill="1" applyBorder="1"/>
    <xf numFmtId="0" fontId="49" fillId="0" borderId="0" xfId="0" applyFont="1" applyAlignment="1">
      <alignment horizontal="right"/>
    </xf>
    <xf numFmtId="0" fontId="59" fillId="0" borderId="0" xfId="0" applyFont="1"/>
    <xf numFmtId="0" fontId="49" fillId="0" borderId="0" xfId="0" quotePrefix="1" applyFont="1" applyAlignment="1">
      <alignment horizontal="right"/>
    </xf>
    <xf numFmtId="0" fontId="56" fillId="0" borderId="0" xfId="0" applyFont="1" applyAlignment="1">
      <alignment horizontal="right"/>
    </xf>
    <xf numFmtId="0" fontId="49" fillId="34" borderId="15" xfId="0" applyFont="1" applyFill="1" applyBorder="1"/>
    <xf numFmtId="17" fontId="49" fillId="34" borderId="12" xfId="0" quotePrefix="1" applyNumberFormat="1" applyFont="1" applyFill="1" applyBorder="1" applyAlignment="1">
      <alignment horizontal="right"/>
    </xf>
    <xf numFmtId="0" fontId="49" fillId="34" borderId="16" xfId="0" applyFont="1" applyFill="1" applyBorder="1" applyAlignment="1">
      <alignment horizontal="right"/>
    </xf>
    <xf numFmtId="166" fontId="55" fillId="0" borderId="0" xfId="0" applyNumberFormat="1" applyFont="1"/>
    <xf numFmtId="3" fontId="49" fillId="34" borderId="0" xfId="0" applyNumberFormat="1" applyFont="1" applyFill="1"/>
    <xf numFmtId="9" fontId="26" fillId="0" borderId="0" xfId="0" applyNumberFormat="1" applyFont="1"/>
    <xf numFmtId="10" fontId="49" fillId="0" borderId="0" xfId="43" applyNumberFormat="1" applyFont="1"/>
    <xf numFmtId="167" fontId="49" fillId="0" borderId="0" xfId="0" applyNumberFormat="1" applyFont="1"/>
    <xf numFmtId="0" fontId="49" fillId="34" borderId="0" xfId="0" applyFont="1" applyFill="1" applyBorder="1"/>
    <xf numFmtId="0" fontId="26" fillId="34" borderId="0" xfId="0" applyFont="1" applyFill="1" applyBorder="1"/>
    <xf numFmtId="0" fontId="26" fillId="34" borderId="12" xfId="0" applyFont="1" applyFill="1" applyBorder="1"/>
    <xf numFmtId="0" fontId="49" fillId="34" borderId="12" xfId="0" applyFont="1" applyFill="1" applyBorder="1" applyAlignment="1">
      <alignment horizontal="left"/>
    </xf>
    <xf numFmtId="0" fontId="49" fillId="33" borderId="0" xfId="0" applyFont="1" applyFill="1"/>
    <xf numFmtId="14" fontId="26" fillId="0" borderId="0" xfId="0" applyNumberFormat="1" applyFont="1" applyAlignment="1">
      <alignment horizontal="right"/>
    </xf>
    <xf numFmtId="10" fontId="26" fillId="0" borderId="0" xfId="43" applyNumberFormat="1" applyFont="1" applyFill="1"/>
    <xf numFmtId="14" fontId="26" fillId="0" borderId="0" xfId="0" applyNumberFormat="1" applyFont="1" applyFill="1" applyAlignment="1">
      <alignment horizontal="right"/>
    </xf>
    <xf numFmtId="14" fontId="26" fillId="0" borderId="11" xfId="0" applyNumberFormat="1" applyFont="1" applyBorder="1" applyAlignment="1">
      <alignment horizontal="right"/>
    </xf>
    <xf numFmtId="169" fontId="49" fillId="34" borderId="12" xfId="0" applyNumberFormat="1" applyFont="1" applyFill="1" applyBorder="1" applyAlignment="1">
      <alignment horizontal="right"/>
    </xf>
    <xf numFmtId="169" fontId="49" fillId="34" borderId="12" xfId="0" applyNumberFormat="1" applyFont="1" applyFill="1" applyBorder="1" applyAlignment="1">
      <alignment horizontal="right" wrapText="1"/>
    </xf>
    <xf numFmtId="0" fontId="26" fillId="33" borderId="0" xfId="0" applyFont="1" applyFill="1"/>
    <xf numFmtId="3" fontId="5" fillId="35" borderId="0" xfId="586" applyNumberFormat="1" applyFill="1"/>
    <xf numFmtId="166" fontId="26" fillId="0" borderId="0" xfId="0" applyNumberFormat="1" applyFont="1" applyFill="1" applyBorder="1" applyAlignment="1">
      <alignment horizontal="right"/>
    </xf>
    <xf numFmtId="166" fontId="4" fillId="0" borderId="0" xfId="982" applyNumberFormat="1" applyFont="1" applyFill="1"/>
    <xf numFmtId="0" fontId="53" fillId="0" borderId="0" xfId="1100" applyFont="1" applyFill="1" applyAlignment="1"/>
    <xf numFmtId="0" fontId="4" fillId="0" borderId="0" xfId="1100" applyFill="1"/>
    <xf numFmtId="0" fontId="53" fillId="0" borderId="0" xfId="1100" applyFont="1" applyFill="1" applyAlignment="1"/>
    <xf numFmtId="166" fontId="4" fillId="0" borderId="0" xfId="982" applyNumberFormat="1" applyFont="1" applyFill="1"/>
    <xf numFmtId="0" fontId="4" fillId="0" borderId="0" xfId="1100" applyFill="1"/>
    <xf numFmtId="0" fontId="4" fillId="0" borderId="0" xfId="1100" applyFill="1"/>
    <xf numFmtId="166" fontId="4" fillId="0" borderId="0" xfId="982" applyNumberFormat="1" applyFont="1" applyFill="1"/>
    <xf numFmtId="0" fontId="53" fillId="0" borderId="0" xfId="1100" applyFont="1" applyFill="1" applyAlignment="1"/>
    <xf numFmtId="0" fontId="0" fillId="0" borderId="0" xfId="0"/>
    <xf numFmtId="0" fontId="21" fillId="35" borderId="0" xfId="0" applyFont="1" applyFill="1"/>
    <xf numFmtId="0" fontId="53" fillId="0" borderId="0" xfId="1095" applyFont="1" applyFill="1" applyAlignment="1"/>
    <xf numFmtId="0" fontId="53" fillId="35" borderId="0" xfId="1095" applyFont="1" applyFill="1" applyAlignment="1"/>
    <xf numFmtId="166" fontId="4" fillId="0" borderId="0" xfId="1087" applyNumberFormat="1" applyFont="1" applyFill="1"/>
    <xf numFmtId="165" fontId="4" fillId="0" borderId="0" xfId="1087" applyNumberFormat="1" applyFont="1" applyFill="1"/>
    <xf numFmtId="166" fontId="26" fillId="0" borderId="0" xfId="0" applyNumberFormat="1" applyFont="1" applyFill="1"/>
    <xf numFmtId="166" fontId="49" fillId="0" borderId="0" xfId="0" applyNumberFormat="1" applyFont="1" applyFill="1"/>
    <xf numFmtId="10" fontId="26" fillId="0" borderId="0" xfId="43" applyNumberFormat="1" applyFont="1" applyFill="1"/>
    <xf numFmtId="10" fontId="49" fillId="0" borderId="0" xfId="43" applyNumberFormat="1" applyFont="1" applyFill="1"/>
    <xf numFmtId="0" fontId="3" fillId="0" borderId="0" xfId="0" applyFont="1"/>
    <xf numFmtId="166" fontId="26" fillId="0" borderId="0" xfId="0" applyNumberFormat="1" applyFont="1"/>
    <xf numFmtId="166" fontId="49" fillId="0" borderId="0" xfId="0" applyNumberFormat="1" applyFont="1"/>
    <xf numFmtId="166" fontId="26" fillId="0" borderId="0" xfId="0" applyNumberFormat="1" applyFont="1" applyFill="1" applyAlignment="1">
      <alignment horizontal="right"/>
    </xf>
    <xf numFmtId="166" fontId="26" fillId="0" borderId="0" xfId="0" applyNumberFormat="1" applyFont="1" applyFill="1"/>
    <xf numFmtId="166" fontId="26" fillId="0" borderId="11" xfId="0" applyNumberFormat="1" applyFont="1" applyFill="1" applyBorder="1"/>
    <xf numFmtId="166" fontId="49" fillId="0" borderId="11" xfId="0" applyNumberFormat="1" applyFont="1" applyBorder="1"/>
    <xf numFmtId="167" fontId="26" fillId="0" borderId="0" xfId="0" applyNumberFormat="1" applyFont="1" applyAlignment="1">
      <alignment horizontal="right"/>
    </xf>
    <xf numFmtId="167" fontId="49" fillId="0" borderId="0" xfId="0" applyNumberFormat="1" applyFont="1"/>
    <xf numFmtId="14" fontId="26" fillId="0" borderId="0" xfId="0" applyNumberFormat="1" applyFont="1" applyFill="1" applyAlignment="1">
      <alignment horizontal="right"/>
    </xf>
    <xf numFmtId="166" fontId="49" fillId="0" borderId="0" xfId="0" applyNumberFormat="1" applyFont="1" applyFill="1"/>
    <xf numFmtId="0" fontId="0" fillId="0" borderId="0" xfId="0"/>
    <xf numFmtId="0" fontId="0" fillId="0" borderId="0" xfId="0" applyFont="1"/>
    <xf numFmtId="166" fontId="26" fillId="0" borderId="0" xfId="0" applyNumberFormat="1" applyFont="1"/>
    <xf numFmtId="166" fontId="26" fillId="0" borderId="0" xfId="0" applyNumberFormat="1" applyFont="1" applyFill="1" applyAlignment="1">
      <alignment horizontal="right"/>
    </xf>
    <xf numFmtId="166" fontId="49" fillId="0" borderId="0" xfId="0" applyNumberFormat="1" applyFont="1"/>
    <xf numFmtId="166" fontId="49" fillId="0" borderId="0" xfId="0" applyNumberFormat="1" applyFont="1" applyFill="1"/>
    <xf numFmtId="167" fontId="26" fillId="0" borderId="0" xfId="0" applyNumberFormat="1" applyFont="1" applyAlignment="1">
      <alignment horizontal="right"/>
    </xf>
    <xf numFmtId="0" fontId="63" fillId="0" borderId="0" xfId="0" applyFont="1"/>
    <xf numFmtId="0" fontId="62" fillId="0" borderId="0" xfId="18791" applyFont="1" applyAlignment="1">
      <alignment horizontal="left" vertical="center" indent="1"/>
    </xf>
    <xf numFmtId="0" fontId="23" fillId="0" borderId="0" xfId="0" applyFont="1" applyAlignment="1">
      <alignment horizontal="center" vertical="center" wrapText="1"/>
    </xf>
    <xf numFmtId="0" fontId="61" fillId="0" borderId="13" xfId="0" applyFont="1" applyBorder="1"/>
    <xf numFmtId="0" fontId="61" fillId="0" borderId="18" xfId="0" applyFont="1" applyBorder="1"/>
    <xf numFmtId="0" fontId="64" fillId="0" borderId="17" xfId="0" applyFont="1" applyBorder="1"/>
    <xf numFmtId="0" fontId="64" fillId="0" borderId="13" xfId="0" applyFont="1" applyBorder="1"/>
    <xf numFmtId="0" fontId="65" fillId="0" borderId="13" xfId="0" applyFont="1" applyBorder="1" applyAlignment="1"/>
    <xf numFmtId="164" fontId="0" fillId="0" borderId="0" xfId="0" applyNumberFormat="1" applyFont="1"/>
    <xf numFmtId="167" fontId="26" fillId="0" borderId="0" xfId="1" applyNumberFormat="1" applyFont="1" applyFill="1"/>
    <xf numFmtId="0" fontId="0" fillId="0" borderId="11" xfId="0" applyFont="1" applyFill="1" applyBorder="1"/>
    <xf numFmtId="166" fontId="0" fillId="0" borderId="0" xfId="1" applyNumberFormat="1" applyFont="1" applyAlignment="1">
      <alignment horizontal="center"/>
    </xf>
    <xf numFmtId="166" fontId="21" fillId="0" borderId="0" xfId="1" applyNumberFormat="1" applyFont="1" applyAlignment="1">
      <alignment horizontal="center"/>
    </xf>
    <xf numFmtId="0" fontId="50" fillId="0" borderId="0" xfId="0" applyFont="1" applyAlignment="1">
      <alignment horizontal="center" vertical="center"/>
    </xf>
    <xf numFmtId="0" fontId="49" fillId="34" borderId="13" xfId="0" applyFont="1" applyFill="1" applyBorder="1" applyAlignment="1">
      <alignment horizontal="right"/>
    </xf>
    <xf numFmtId="0" fontId="51" fillId="34" borderId="0" xfId="0" applyFont="1" applyFill="1" applyBorder="1" applyAlignment="1">
      <alignment horizontal="center" vertical="center"/>
    </xf>
    <xf numFmtId="0" fontId="51" fillId="34" borderId="12" xfId="0" applyFont="1" applyFill="1" applyBorder="1" applyAlignment="1">
      <alignment horizontal="center" vertical="center"/>
    </xf>
    <xf numFmtId="166" fontId="26" fillId="0" borderId="0" xfId="0" applyNumberFormat="1" applyFont="1" applyFill="1" applyAlignment="1">
      <alignment horizontal="center"/>
    </xf>
    <xf numFmtId="0" fontId="49" fillId="34" borderId="13" xfId="0" applyFont="1" applyFill="1" applyBorder="1" applyAlignment="1">
      <alignment horizontal="center"/>
    </xf>
    <xf numFmtId="0" fontId="50" fillId="0" borderId="12" xfId="0" applyFont="1" applyBorder="1" applyAlignment="1">
      <alignment horizontal="center" vertical="center"/>
    </xf>
    <xf numFmtId="0" fontId="21" fillId="0" borderId="0" xfId="0" applyFont="1" applyAlignment="1">
      <alignment horizontal="left" vertical="center"/>
    </xf>
    <xf numFmtId="0" fontId="21" fillId="0" borderId="12" xfId="0" applyFont="1" applyBorder="1" applyAlignment="1">
      <alignment horizontal="left" vertical="center"/>
    </xf>
    <xf numFmtId="165" fontId="49" fillId="34" borderId="0" xfId="1" applyFont="1" applyFill="1" applyBorder="1" applyAlignment="1">
      <alignment horizontal="right" wrapText="1"/>
    </xf>
    <xf numFmtId="165" fontId="49" fillId="34" borderId="12" xfId="1" applyFont="1" applyFill="1" applyBorder="1" applyAlignment="1">
      <alignment horizontal="right" wrapText="1"/>
    </xf>
    <xf numFmtId="0" fontId="49" fillId="0" borderId="0" xfId="0" applyFont="1" applyBorder="1" applyAlignment="1">
      <alignment horizontal="center" vertical="center"/>
    </xf>
    <xf numFmtId="0" fontId="49" fillId="0" borderId="12" xfId="0" applyFont="1" applyBorder="1" applyAlignment="1">
      <alignment horizontal="center" vertical="center"/>
    </xf>
    <xf numFmtId="0" fontId="49" fillId="34" borderId="14" xfId="0" applyFont="1" applyFill="1" applyBorder="1" applyAlignment="1">
      <alignment horizontal="center"/>
    </xf>
    <xf numFmtId="0" fontId="49" fillId="34" borderId="0" xfId="0" applyFont="1" applyFill="1" applyBorder="1" applyAlignment="1">
      <alignment horizontal="right" wrapText="1"/>
    </xf>
    <xf numFmtId="0" fontId="49" fillId="34" borderId="12" xfId="0" applyFont="1" applyFill="1" applyBorder="1" applyAlignment="1">
      <alignment horizontal="right" wrapText="1"/>
    </xf>
    <xf numFmtId="14" fontId="49" fillId="34" borderId="0" xfId="0" applyNumberFormat="1" applyFont="1" applyFill="1" applyBorder="1" applyAlignment="1">
      <alignment horizontal="right" wrapText="1"/>
    </xf>
    <xf numFmtId="14" fontId="49" fillId="34" borderId="12" xfId="0" applyNumberFormat="1" applyFont="1" applyFill="1" applyBorder="1" applyAlignment="1">
      <alignment horizontal="right" wrapText="1"/>
    </xf>
    <xf numFmtId="0" fontId="23" fillId="0" borderId="0" xfId="0" applyFont="1" applyAlignment="1">
      <alignment horizontal="center" vertical="center" wrapText="1"/>
    </xf>
    <xf numFmtId="0" fontId="21" fillId="0" borderId="10" xfId="0" applyFont="1" applyBorder="1" applyAlignment="1">
      <alignment horizontal="center"/>
    </xf>
  </cellXfs>
  <cellStyles count="18792">
    <cellStyle name="20% - Accent1" xfId="20" builtinId="30" hidden="1"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Comma 10" xfId="197"/>
    <cellStyle name="Comma 10 10" xfId="6431"/>
    <cellStyle name="Comma 10 11" xfId="4367"/>
    <cellStyle name="Comma 10 12" xfId="2291"/>
    <cellStyle name="Comma 10 2" xfId="468"/>
    <cellStyle name="Comma 10 2 10" xfId="4624"/>
    <cellStyle name="Comma 10 2 11" xfId="2554"/>
    <cellStyle name="Comma 10 2 2" xfId="982"/>
    <cellStyle name="Comma 10 2 2 10" xfId="3068"/>
    <cellStyle name="Comma 10 2 2 2" xfId="2026"/>
    <cellStyle name="Comma 10 2 2 2 2" xfId="18670"/>
    <cellStyle name="Comma 10 2 2 2 3" xfId="16586"/>
    <cellStyle name="Comma 10 2 2 2 4" xfId="14502"/>
    <cellStyle name="Comma 10 2 2 2 5" xfId="12418"/>
    <cellStyle name="Comma 10 2 2 2 6" xfId="10334"/>
    <cellStyle name="Comma 10 2 2 2 7" xfId="8250"/>
    <cellStyle name="Comma 10 2 2 2 8" xfId="6166"/>
    <cellStyle name="Comma 10 2 2 2 9" xfId="4110"/>
    <cellStyle name="Comma 10 2 2 3" xfId="17628"/>
    <cellStyle name="Comma 10 2 2 4" xfId="15544"/>
    <cellStyle name="Comma 10 2 2 5" xfId="13460"/>
    <cellStyle name="Comma 10 2 2 6" xfId="11376"/>
    <cellStyle name="Comma 10 2 2 7" xfId="9292"/>
    <cellStyle name="Comma 10 2 2 8" xfId="7208"/>
    <cellStyle name="Comma 10 2 2 9" xfId="5138"/>
    <cellStyle name="Comma 10 2 3" xfId="1512"/>
    <cellStyle name="Comma 10 2 3 2" xfId="18156"/>
    <cellStyle name="Comma 10 2 3 3" xfId="16072"/>
    <cellStyle name="Comma 10 2 3 4" xfId="13988"/>
    <cellStyle name="Comma 10 2 3 5" xfId="11904"/>
    <cellStyle name="Comma 10 2 3 6" xfId="9820"/>
    <cellStyle name="Comma 10 2 3 7" xfId="7736"/>
    <cellStyle name="Comma 10 2 3 8" xfId="5652"/>
    <cellStyle name="Comma 10 2 3 9" xfId="3596"/>
    <cellStyle name="Comma 10 2 4" xfId="17114"/>
    <cellStyle name="Comma 10 2 5" xfId="15030"/>
    <cellStyle name="Comma 10 2 6" xfId="12946"/>
    <cellStyle name="Comma 10 2 7" xfId="10862"/>
    <cellStyle name="Comma 10 2 8" xfId="8778"/>
    <cellStyle name="Comma 10 2 9" xfId="6694"/>
    <cellStyle name="Comma 10 3" xfId="725"/>
    <cellStyle name="Comma 10 3 10" xfId="2811"/>
    <cellStyle name="Comma 10 3 2" xfId="1769"/>
    <cellStyle name="Comma 10 3 2 2" xfId="18413"/>
    <cellStyle name="Comma 10 3 2 3" xfId="16329"/>
    <cellStyle name="Comma 10 3 2 4" xfId="14245"/>
    <cellStyle name="Comma 10 3 2 5" xfId="12161"/>
    <cellStyle name="Comma 10 3 2 6" xfId="10077"/>
    <cellStyle name="Comma 10 3 2 7" xfId="7993"/>
    <cellStyle name="Comma 10 3 2 8" xfId="5909"/>
    <cellStyle name="Comma 10 3 2 9" xfId="3853"/>
    <cellStyle name="Comma 10 3 3" xfId="17371"/>
    <cellStyle name="Comma 10 3 4" xfId="15287"/>
    <cellStyle name="Comma 10 3 5" xfId="13203"/>
    <cellStyle name="Comma 10 3 6" xfId="11119"/>
    <cellStyle name="Comma 10 3 7" xfId="9035"/>
    <cellStyle name="Comma 10 3 8" xfId="6951"/>
    <cellStyle name="Comma 10 3 9" xfId="4881"/>
    <cellStyle name="Comma 10 4" xfId="1249"/>
    <cellStyle name="Comma 10 4 2" xfId="17893"/>
    <cellStyle name="Comma 10 4 3" xfId="15809"/>
    <cellStyle name="Comma 10 4 4" xfId="13725"/>
    <cellStyle name="Comma 10 4 5" xfId="11641"/>
    <cellStyle name="Comma 10 4 6" xfId="9557"/>
    <cellStyle name="Comma 10 4 7" xfId="7473"/>
    <cellStyle name="Comma 10 4 8" xfId="5395"/>
    <cellStyle name="Comma 10 4 9" xfId="3333"/>
    <cellStyle name="Comma 10 5" xfId="16851"/>
    <cellStyle name="Comma 10 6" xfId="14767"/>
    <cellStyle name="Comma 10 7" xfId="12683"/>
    <cellStyle name="Comma 10 8" xfId="10599"/>
    <cellStyle name="Comma 10 9" xfId="8515"/>
    <cellStyle name="Comma 11" xfId="70"/>
    <cellStyle name="Comma 11 10" xfId="6314"/>
    <cellStyle name="Comma 11 11" xfId="4256"/>
    <cellStyle name="Comma 11 12" xfId="2174"/>
    <cellStyle name="Comma 11 2" xfId="357"/>
    <cellStyle name="Comma 11 2 10" xfId="4513"/>
    <cellStyle name="Comma 11 2 11" xfId="2443"/>
    <cellStyle name="Comma 11 2 2" xfId="871"/>
    <cellStyle name="Comma 11 2 2 10" xfId="2957"/>
    <cellStyle name="Comma 11 2 2 2" xfId="1915"/>
    <cellStyle name="Comma 11 2 2 2 2" xfId="18559"/>
    <cellStyle name="Comma 11 2 2 2 3" xfId="16475"/>
    <cellStyle name="Comma 11 2 2 2 4" xfId="14391"/>
    <cellStyle name="Comma 11 2 2 2 5" xfId="12307"/>
    <cellStyle name="Comma 11 2 2 2 6" xfId="10223"/>
    <cellStyle name="Comma 11 2 2 2 7" xfId="8139"/>
    <cellStyle name="Comma 11 2 2 2 8" xfId="6055"/>
    <cellStyle name="Comma 11 2 2 2 9" xfId="3999"/>
    <cellStyle name="Comma 11 2 2 3" xfId="17517"/>
    <cellStyle name="Comma 11 2 2 4" xfId="15433"/>
    <cellStyle name="Comma 11 2 2 5" xfId="13349"/>
    <cellStyle name="Comma 11 2 2 6" xfId="11265"/>
    <cellStyle name="Comma 11 2 2 7" xfId="9181"/>
    <cellStyle name="Comma 11 2 2 8" xfId="7097"/>
    <cellStyle name="Comma 11 2 2 9" xfId="5027"/>
    <cellStyle name="Comma 11 2 3" xfId="1401"/>
    <cellStyle name="Comma 11 2 3 2" xfId="18045"/>
    <cellStyle name="Comma 11 2 3 3" xfId="15961"/>
    <cellStyle name="Comma 11 2 3 4" xfId="13877"/>
    <cellStyle name="Comma 11 2 3 5" xfId="11793"/>
    <cellStyle name="Comma 11 2 3 6" xfId="9709"/>
    <cellStyle name="Comma 11 2 3 7" xfId="7625"/>
    <cellStyle name="Comma 11 2 3 8" xfId="5541"/>
    <cellStyle name="Comma 11 2 3 9" xfId="3485"/>
    <cellStyle name="Comma 11 2 4" xfId="17003"/>
    <cellStyle name="Comma 11 2 5" xfId="14919"/>
    <cellStyle name="Comma 11 2 6" xfId="12835"/>
    <cellStyle name="Comma 11 2 7" xfId="10751"/>
    <cellStyle name="Comma 11 2 8" xfId="8667"/>
    <cellStyle name="Comma 11 2 9" xfId="6583"/>
    <cellStyle name="Comma 11 3" xfId="614"/>
    <cellStyle name="Comma 11 3 10" xfId="2700"/>
    <cellStyle name="Comma 11 3 2" xfId="1658"/>
    <cellStyle name="Comma 11 3 2 2" xfId="18302"/>
    <cellStyle name="Comma 11 3 2 3" xfId="16218"/>
    <cellStyle name="Comma 11 3 2 4" xfId="14134"/>
    <cellStyle name="Comma 11 3 2 5" xfId="12050"/>
    <cellStyle name="Comma 11 3 2 6" xfId="9966"/>
    <cellStyle name="Comma 11 3 2 7" xfId="7882"/>
    <cellStyle name="Comma 11 3 2 8" xfId="5798"/>
    <cellStyle name="Comma 11 3 2 9" xfId="3742"/>
    <cellStyle name="Comma 11 3 3" xfId="17260"/>
    <cellStyle name="Comma 11 3 4" xfId="15176"/>
    <cellStyle name="Comma 11 3 5" xfId="13092"/>
    <cellStyle name="Comma 11 3 6" xfId="11008"/>
    <cellStyle name="Comma 11 3 7" xfId="8924"/>
    <cellStyle name="Comma 11 3 8" xfId="6840"/>
    <cellStyle name="Comma 11 3 9" xfId="4770"/>
    <cellStyle name="Comma 11 4" xfId="1130"/>
    <cellStyle name="Comma 11 4 2" xfId="17776"/>
    <cellStyle name="Comma 11 4 3" xfId="15692"/>
    <cellStyle name="Comma 11 4 4" xfId="13608"/>
    <cellStyle name="Comma 11 4 5" xfId="11524"/>
    <cellStyle name="Comma 11 4 6" xfId="9440"/>
    <cellStyle name="Comma 11 4 7" xfId="7356"/>
    <cellStyle name="Comma 11 4 8" xfId="5284"/>
    <cellStyle name="Comma 11 4 9" xfId="3216"/>
    <cellStyle name="Comma 11 5" xfId="16734"/>
    <cellStyle name="Comma 11 6" xfId="14650"/>
    <cellStyle name="Comma 11 7" xfId="12566"/>
    <cellStyle name="Comma 11 8" xfId="10482"/>
    <cellStyle name="Comma 11 9" xfId="8398"/>
    <cellStyle name="Comma 12" xfId="1103"/>
    <cellStyle name="Comma 12 2" xfId="17749"/>
    <cellStyle name="Comma 12 3" xfId="15665"/>
    <cellStyle name="Comma 12 4" xfId="13581"/>
    <cellStyle name="Comma 12 5" xfId="11497"/>
    <cellStyle name="Comma 12 6" xfId="9413"/>
    <cellStyle name="Comma 12 7" xfId="7329"/>
    <cellStyle name="Comma 12 8" xfId="3189"/>
    <cellStyle name="Comma 13" xfId="16707"/>
    <cellStyle name="Comma 14" xfId="14623"/>
    <cellStyle name="Comma 15" xfId="12539"/>
    <cellStyle name="Comma 16" xfId="10455"/>
    <cellStyle name="Comma 17" xfId="8371"/>
    <cellStyle name="Comma 18" xfId="6287"/>
    <cellStyle name="Comma 19" xfId="2147"/>
    <cellStyle name="Comma 2" xfId="45"/>
    <cellStyle name="Comma 2 10" xfId="72"/>
    <cellStyle name="Comma 2 10 10" xfId="6316"/>
    <cellStyle name="Comma 2 10 11" xfId="4258"/>
    <cellStyle name="Comma 2 10 12" xfId="2176"/>
    <cellStyle name="Comma 2 10 2" xfId="359"/>
    <cellStyle name="Comma 2 10 2 10" xfId="4515"/>
    <cellStyle name="Comma 2 10 2 11" xfId="2445"/>
    <cellStyle name="Comma 2 10 2 2" xfId="873"/>
    <cellStyle name="Comma 2 10 2 2 10" xfId="2959"/>
    <cellStyle name="Comma 2 10 2 2 2" xfId="1917"/>
    <cellStyle name="Comma 2 10 2 2 2 2" xfId="18561"/>
    <cellStyle name="Comma 2 10 2 2 2 3" xfId="16477"/>
    <cellStyle name="Comma 2 10 2 2 2 4" xfId="14393"/>
    <cellStyle name="Comma 2 10 2 2 2 5" xfId="12309"/>
    <cellStyle name="Comma 2 10 2 2 2 6" xfId="10225"/>
    <cellStyle name="Comma 2 10 2 2 2 7" xfId="8141"/>
    <cellStyle name="Comma 2 10 2 2 2 8" xfId="6057"/>
    <cellStyle name="Comma 2 10 2 2 2 9" xfId="4001"/>
    <cellStyle name="Comma 2 10 2 2 3" xfId="17519"/>
    <cellStyle name="Comma 2 10 2 2 4" xfId="15435"/>
    <cellStyle name="Comma 2 10 2 2 5" xfId="13351"/>
    <cellStyle name="Comma 2 10 2 2 6" xfId="11267"/>
    <cellStyle name="Comma 2 10 2 2 7" xfId="9183"/>
    <cellStyle name="Comma 2 10 2 2 8" xfId="7099"/>
    <cellStyle name="Comma 2 10 2 2 9" xfId="5029"/>
    <cellStyle name="Comma 2 10 2 3" xfId="1403"/>
    <cellStyle name="Comma 2 10 2 3 2" xfId="18047"/>
    <cellStyle name="Comma 2 10 2 3 3" xfId="15963"/>
    <cellStyle name="Comma 2 10 2 3 4" xfId="13879"/>
    <cellStyle name="Comma 2 10 2 3 5" xfId="11795"/>
    <cellStyle name="Comma 2 10 2 3 6" xfId="9711"/>
    <cellStyle name="Comma 2 10 2 3 7" xfId="7627"/>
    <cellStyle name="Comma 2 10 2 3 8" xfId="5543"/>
    <cellStyle name="Comma 2 10 2 3 9" xfId="3487"/>
    <cellStyle name="Comma 2 10 2 4" xfId="17005"/>
    <cellStyle name="Comma 2 10 2 5" xfId="14921"/>
    <cellStyle name="Comma 2 10 2 6" xfId="12837"/>
    <cellStyle name="Comma 2 10 2 7" xfId="10753"/>
    <cellStyle name="Comma 2 10 2 8" xfId="8669"/>
    <cellStyle name="Comma 2 10 2 9" xfId="6585"/>
    <cellStyle name="Comma 2 10 3" xfId="616"/>
    <cellStyle name="Comma 2 10 3 10" xfId="2702"/>
    <cellStyle name="Comma 2 10 3 2" xfId="1660"/>
    <cellStyle name="Comma 2 10 3 2 2" xfId="18304"/>
    <cellStyle name="Comma 2 10 3 2 3" xfId="16220"/>
    <cellStyle name="Comma 2 10 3 2 4" xfId="14136"/>
    <cellStyle name="Comma 2 10 3 2 5" xfId="12052"/>
    <cellStyle name="Comma 2 10 3 2 6" xfId="9968"/>
    <cellStyle name="Comma 2 10 3 2 7" xfId="7884"/>
    <cellStyle name="Comma 2 10 3 2 8" xfId="5800"/>
    <cellStyle name="Comma 2 10 3 2 9" xfId="3744"/>
    <cellStyle name="Comma 2 10 3 3" xfId="17262"/>
    <cellStyle name="Comma 2 10 3 4" xfId="15178"/>
    <cellStyle name="Comma 2 10 3 5" xfId="13094"/>
    <cellStyle name="Comma 2 10 3 6" xfId="11010"/>
    <cellStyle name="Comma 2 10 3 7" xfId="8926"/>
    <cellStyle name="Comma 2 10 3 8" xfId="6842"/>
    <cellStyle name="Comma 2 10 3 9" xfId="4772"/>
    <cellStyle name="Comma 2 10 4" xfId="1132"/>
    <cellStyle name="Comma 2 10 4 2" xfId="17778"/>
    <cellStyle name="Comma 2 10 4 3" xfId="15694"/>
    <cellStyle name="Comma 2 10 4 4" xfId="13610"/>
    <cellStyle name="Comma 2 10 4 5" xfId="11526"/>
    <cellStyle name="Comma 2 10 4 6" xfId="9442"/>
    <cellStyle name="Comma 2 10 4 7" xfId="7358"/>
    <cellStyle name="Comma 2 10 4 8" xfId="5286"/>
    <cellStyle name="Comma 2 10 4 9" xfId="3218"/>
    <cellStyle name="Comma 2 10 5" xfId="16736"/>
    <cellStyle name="Comma 2 10 6" xfId="14652"/>
    <cellStyle name="Comma 2 10 7" xfId="12568"/>
    <cellStyle name="Comma 2 10 8" xfId="10484"/>
    <cellStyle name="Comma 2 10 9" xfId="8400"/>
    <cellStyle name="Comma 2 11" xfId="333"/>
    <cellStyle name="Comma 2 11 10" xfId="4489"/>
    <cellStyle name="Comma 2 11 11" xfId="2419"/>
    <cellStyle name="Comma 2 11 2" xfId="847"/>
    <cellStyle name="Comma 2 11 2 10" xfId="2933"/>
    <cellStyle name="Comma 2 11 2 2" xfId="1891"/>
    <cellStyle name="Comma 2 11 2 2 2" xfId="18535"/>
    <cellStyle name="Comma 2 11 2 2 3" xfId="16451"/>
    <cellStyle name="Comma 2 11 2 2 4" xfId="14367"/>
    <cellStyle name="Comma 2 11 2 2 5" xfId="12283"/>
    <cellStyle name="Comma 2 11 2 2 6" xfId="10199"/>
    <cellStyle name="Comma 2 11 2 2 7" xfId="8115"/>
    <cellStyle name="Comma 2 11 2 2 8" xfId="6031"/>
    <cellStyle name="Comma 2 11 2 2 9" xfId="3975"/>
    <cellStyle name="Comma 2 11 2 3" xfId="17493"/>
    <cellStyle name="Comma 2 11 2 4" xfId="15409"/>
    <cellStyle name="Comma 2 11 2 5" xfId="13325"/>
    <cellStyle name="Comma 2 11 2 6" xfId="11241"/>
    <cellStyle name="Comma 2 11 2 7" xfId="9157"/>
    <cellStyle name="Comma 2 11 2 8" xfId="7073"/>
    <cellStyle name="Comma 2 11 2 9" xfId="5003"/>
    <cellStyle name="Comma 2 11 3" xfId="1377"/>
    <cellStyle name="Comma 2 11 3 2" xfId="18021"/>
    <cellStyle name="Comma 2 11 3 3" xfId="15937"/>
    <cellStyle name="Comma 2 11 3 4" xfId="13853"/>
    <cellStyle name="Comma 2 11 3 5" xfId="11769"/>
    <cellStyle name="Comma 2 11 3 6" xfId="9685"/>
    <cellStyle name="Comma 2 11 3 7" xfId="7601"/>
    <cellStyle name="Comma 2 11 3 8" xfId="5517"/>
    <cellStyle name="Comma 2 11 3 9" xfId="3461"/>
    <cellStyle name="Comma 2 11 4" xfId="16979"/>
    <cellStyle name="Comma 2 11 5" xfId="14895"/>
    <cellStyle name="Comma 2 11 6" xfId="12811"/>
    <cellStyle name="Comma 2 11 7" xfId="10727"/>
    <cellStyle name="Comma 2 11 8" xfId="8643"/>
    <cellStyle name="Comma 2 11 9" xfId="6559"/>
    <cellStyle name="Comma 2 12" xfId="590"/>
    <cellStyle name="Comma 2 12 10" xfId="2676"/>
    <cellStyle name="Comma 2 12 2" xfId="1634"/>
    <cellStyle name="Comma 2 12 2 2" xfId="18278"/>
    <cellStyle name="Comma 2 12 2 3" xfId="16194"/>
    <cellStyle name="Comma 2 12 2 4" xfId="14110"/>
    <cellStyle name="Comma 2 12 2 5" xfId="12026"/>
    <cellStyle name="Comma 2 12 2 6" xfId="9942"/>
    <cellStyle name="Comma 2 12 2 7" xfId="7858"/>
    <cellStyle name="Comma 2 12 2 8" xfId="5774"/>
    <cellStyle name="Comma 2 12 2 9" xfId="3718"/>
    <cellStyle name="Comma 2 12 3" xfId="17236"/>
    <cellStyle name="Comma 2 12 4" xfId="15152"/>
    <cellStyle name="Comma 2 12 5" xfId="13068"/>
    <cellStyle name="Comma 2 12 6" xfId="10984"/>
    <cellStyle name="Comma 2 12 7" xfId="8900"/>
    <cellStyle name="Comma 2 12 8" xfId="6816"/>
    <cellStyle name="Comma 2 12 9" xfId="4746"/>
    <cellStyle name="Comma 2 13" xfId="1105"/>
    <cellStyle name="Comma 2 13 2" xfId="17751"/>
    <cellStyle name="Comma 2 13 3" xfId="15667"/>
    <cellStyle name="Comma 2 13 4" xfId="13583"/>
    <cellStyle name="Comma 2 13 5" xfId="11499"/>
    <cellStyle name="Comma 2 13 6" xfId="9415"/>
    <cellStyle name="Comma 2 13 7" xfId="7331"/>
    <cellStyle name="Comma 2 13 8" xfId="5260"/>
    <cellStyle name="Comma 2 13 9" xfId="3191"/>
    <cellStyle name="Comma 2 14" xfId="16709"/>
    <cellStyle name="Comma 2 15" xfId="14625"/>
    <cellStyle name="Comma 2 16" xfId="12541"/>
    <cellStyle name="Comma 2 17" xfId="10457"/>
    <cellStyle name="Comma 2 18" xfId="8373"/>
    <cellStyle name="Comma 2 19" xfId="6289"/>
    <cellStyle name="Comma 2 2" xfId="48"/>
    <cellStyle name="Comma 2 2 10" xfId="335"/>
    <cellStyle name="Comma 2 2 10 10" xfId="4491"/>
    <cellStyle name="Comma 2 2 10 11" xfId="2421"/>
    <cellStyle name="Comma 2 2 10 2" xfId="849"/>
    <cellStyle name="Comma 2 2 10 2 10" xfId="2935"/>
    <cellStyle name="Comma 2 2 10 2 2" xfId="1893"/>
    <cellStyle name="Comma 2 2 10 2 2 2" xfId="18537"/>
    <cellStyle name="Comma 2 2 10 2 2 3" xfId="16453"/>
    <cellStyle name="Comma 2 2 10 2 2 4" xfId="14369"/>
    <cellStyle name="Comma 2 2 10 2 2 5" xfId="12285"/>
    <cellStyle name="Comma 2 2 10 2 2 6" xfId="10201"/>
    <cellStyle name="Comma 2 2 10 2 2 7" xfId="8117"/>
    <cellStyle name="Comma 2 2 10 2 2 8" xfId="6033"/>
    <cellStyle name="Comma 2 2 10 2 2 9" xfId="3977"/>
    <cellStyle name="Comma 2 2 10 2 3" xfId="17495"/>
    <cellStyle name="Comma 2 2 10 2 4" xfId="15411"/>
    <cellStyle name="Comma 2 2 10 2 5" xfId="13327"/>
    <cellStyle name="Comma 2 2 10 2 6" xfId="11243"/>
    <cellStyle name="Comma 2 2 10 2 7" xfId="9159"/>
    <cellStyle name="Comma 2 2 10 2 8" xfId="7075"/>
    <cellStyle name="Comma 2 2 10 2 9" xfId="5005"/>
    <cellStyle name="Comma 2 2 10 3" xfId="1379"/>
    <cellStyle name="Comma 2 2 10 3 2" xfId="18023"/>
    <cellStyle name="Comma 2 2 10 3 3" xfId="15939"/>
    <cellStyle name="Comma 2 2 10 3 4" xfId="13855"/>
    <cellStyle name="Comma 2 2 10 3 5" xfId="11771"/>
    <cellStyle name="Comma 2 2 10 3 6" xfId="9687"/>
    <cellStyle name="Comma 2 2 10 3 7" xfId="7603"/>
    <cellStyle name="Comma 2 2 10 3 8" xfId="5519"/>
    <cellStyle name="Comma 2 2 10 3 9" xfId="3463"/>
    <cellStyle name="Comma 2 2 10 4" xfId="16981"/>
    <cellStyle name="Comma 2 2 10 5" xfId="14897"/>
    <cellStyle name="Comma 2 2 10 6" xfId="12813"/>
    <cellStyle name="Comma 2 2 10 7" xfId="10729"/>
    <cellStyle name="Comma 2 2 10 8" xfId="8645"/>
    <cellStyle name="Comma 2 2 10 9" xfId="6561"/>
    <cellStyle name="Comma 2 2 11" xfId="592"/>
    <cellStyle name="Comma 2 2 11 10" xfId="2678"/>
    <cellStyle name="Comma 2 2 11 2" xfId="1636"/>
    <cellStyle name="Comma 2 2 11 2 2" xfId="18280"/>
    <cellStyle name="Comma 2 2 11 2 3" xfId="16196"/>
    <cellStyle name="Comma 2 2 11 2 4" xfId="14112"/>
    <cellStyle name="Comma 2 2 11 2 5" xfId="12028"/>
    <cellStyle name="Comma 2 2 11 2 6" xfId="9944"/>
    <cellStyle name="Comma 2 2 11 2 7" xfId="7860"/>
    <cellStyle name="Comma 2 2 11 2 8" xfId="5776"/>
    <cellStyle name="Comma 2 2 11 2 9" xfId="3720"/>
    <cellStyle name="Comma 2 2 11 3" xfId="17238"/>
    <cellStyle name="Comma 2 2 11 4" xfId="15154"/>
    <cellStyle name="Comma 2 2 11 5" xfId="13070"/>
    <cellStyle name="Comma 2 2 11 6" xfId="10986"/>
    <cellStyle name="Comma 2 2 11 7" xfId="8902"/>
    <cellStyle name="Comma 2 2 11 8" xfId="6818"/>
    <cellStyle name="Comma 2 2 11 9" xfId="4748"/>
    <cellStyle name="Comma 2 2 12" xfId="1108"/>
    <cellStyle name="Comma 2 2 12 2" xfId="17754"/>
    <cellStyle name="Comma 2 2 12 3" xfId="15670"/>
    <cellStyle name="Comma 2 2 12 4" xfId="13586"/>
    <cellStyle name="Comma 2 2 12 5" xfId="11502"/>
    <cellStyle name="Comma 2 2 12 6" xfId="9418"/>
    <cellStyle name="Comma 2 2 12 7" xfId="7334"/>
    <cellStyle name="Comma 2 2 12 8" xfId="5262"/>
    <cellStyle name="Comma 2 2 12 9" xfId="3194"/>
    <cellStyle name="Comma 2 2 13" xfId="16712"/>
    <cellStyle name="Comma 2 2 14" xfId="14628"/>
    <cellStyle name="Comma 2 2 15" xfId="12544"/>
    <cellStyle name="Comma 2 2 16" xfId="10460"/>
    <cellStyle name="Comma 2 2 17" xfId="8376"/>
    <cellStyle name="Comma 2 2 18" xfId="6292"/>
    <cellStyle name="Comma 2 2 19" xfId="4234"/>
    <cellStyle name="Comma 2 2 2" xfId="53"/>
    <cellStyle name="Comma 2 2 2 10" xfId="1113"/>
    <cellStyle name="Comma 2 2 2 10 2" xfId="17759"/>
    <cellStyle name="Comma 2 2 2 10 3" xfId="15675"/>
    <cellStyle name="Comma 2 2 2 10 4" xfId="13591"/>
    <cellStyle name="Comma 2 2 2 10 5" xfId="11507"/>
    <cellStyle name="Comma 2 2 2 10 6" xfId="9423"/>
    <cellStyle name="Comma 2 2 2 10 7" xfId="7339"/>
    <cellStyle name="Comma 2 2 2 10 8" xfId="5267"/>
    <cellStyle name="Comma 2 2 2 10 9" xfId="3199"/>
    <cellStyle name="Comma 2 2 2 11" xfId="16717"/>
    <cellStyle name="Comma 2 2 2 12" xfId="14633"/>
    <cellStyle name="Comma 2 2 2 13" xfId="12549"/>
    <cellStyle name="Comma 2 2 2 14" xfId="10465"/>
    <cellStyle name="Comma 2 2 2 15" xfId="8381"/>
    <cellStyle name="Comma 2 2 2 16" xfId="6297"/>
    <cellStyle name="Comma 2 2 2 17" xfId="4239"/>
    <cellStyle name="Comma 2 2 2 18" xfId="2157"/>
    <cellStyle name="Comma 2 2 2 2" xfId="66"/>
    <cellStyle name="Comma 2 2 2 2 10" xfId="16730"/>
    <cellStyle name="Comma 2 2 2 2 11" xfId="14646"/>
    <cellStyle name="Comma 2 2 2 2 12" xfId="12562"/>
    <cellStyle name="Comma 2 2 2 2 13" xfId="10478"/>
    <cellStyle name="Comma 2 2 2 2 14" xfId="8394"/>
    <cellStyle name="Comma 2 2 2 2 15" xfId="6310"/>
    <cellStyle name="Comma 2 2 2 2 16" xfId="4252"/>
    <cellStyle name="Comma 2 2 2 2 17" xfId="2170"/>
    <cellStyle name="Comma 2 2 2 2 2" xfId="110"/>
    <cellStyle name="Comma 2 2 2 2 2 10" xfId="12603"/>
    <cellStyle name="Comma 2 2 2 2 2 11" xfId="10519"/>
    <cellStyle name="Comma 2 2 2 2 2 12" xfId="8435"/>
    <cellStyle name="Comma 2 2 2 2 2 13" xfId="6351"/>
    <cellStyle name="Comma 2 2 2 2 2 14" xfId="4291"/>
    <cellStyle name="Comma 2 2 2 2 2 15" xfId="2211"/>
    <cellStyle name="Comma 2 2 2 2 2 2" xfId="188"/>
    <cellStyle name="Comma 2 2 2 2 2 2 10" xfId="8511"/>
    <cellStyle name="Comma 2 2 2 2 2 2 11" xfId="6427"/>
    <cellStyle name="Comma 2 2 2 2 2 2 12" xfId="4363"/>
    <cellStyle name="Comma 2 2 2 2 2 2 13" xfId="2287"/>
    <cellStyle name="Comma 2 2 2 2 2 2 2" xfId="310"/>
    <cellStyle name="Comma 2 2 2 2 2 2 2 10" xfId="6541"/>
    <cellStyle name="Comma 2 2 2 2 2 2 2 11" xfId="4471"/>
    <cellStyle name="Comma 2 2 2 2 2 2 2 12" xfId="2401"/>
    <cellStyle name="Comma 2 2 2 2 2 2 2 2" xfId="572"/>
    <cellStyle name="Comma 2 2 2 2 2 2 2 2 10" xfId="4728"/>
    <cellStyle name="Comma 2 2 2 2 2 2 2 2 11" xfId="2658"/>
    <cellStyle name="Comma 2 2 2 2 2 2 2 2 2" xfId="1086"/>
    <cellStyle name="Comma 2 2 2 2 2 2 2 2 2 10" xfId="3172"/>
    <cellStyle name="Comma 2 2 2 2 2 2 2 2 2 2" xfId="2130"/>
    <cellStyle name="Comma 2 2 2 2 2 2 2 2 2 2 2" xfId="18774"/>
    <cellStyle name="Comma 2 2 2 2 2 2 2 2 2 2 3" xfId="16690"/>
    <cellStyle name="Comma 2 2 2 2 2 2 2 2 2 2 4" xfId="14606"/>
    <cellStyle name="Comma 2 2 2 2 2 2 2 2 2 2 5" xfId="12522"/>
    <cellStyle name="Comma 2 2 2 2 2 2 2 2 2 2 6" xfId="10438"/>
    <cellStyle name="Comma 2 2 2 2 2 2 2 2 2 2 7" xfId="8354"/>
    <cellStyle name="Comma 2 2 2 2 2 2 2 2 2 2 8" xfId="6270"/>
    <cellStyle name="Comma 2 2 2 2 2 2 2 2 2 2 9" xfId="4214"/>
    <cellStyle name="Comma 2 2 2 2 2 2 2 2 2 3" xfId="17732"/>
    <cellStyle name="Comma 2 2 2 2 2 2 2 2 2 4" xfId="15648"/>
    <cellStyle name="Comma 2 2 2 2 2 2 2 2 2 5" xfId="13564"/>
    <cellStyle name="Comma 2 2 2 2 2 2 2 2 2 6" xfId="11480"/>
    <cellStyle name="Comma 2 2 2 2 2 2 2 2 2 7" xfId="9396"/>
    <cellStyle name="Comma 2 2 2 2 2 2 2 2 2 8" xfId="7312"/>
    <cellStyle name="Comma 2 2 2 2 2 2 2 2 2 9" xfId="5242"/>
    <cellStyle name="Comma 2 2 2 2 2 2 2 2 3" xfId="1616"/>
    <cellStyle name="Comma 2 2 2 2 2 2 2 2 3 2" xfId="18260"/>
    <cellStyle name="Comma 2 2 2 2 2 2 2 2 3 3" xfId="16176"/>
    <cellStyle name="Comma 2 2 2 2 2 2 2 2 3 4" xfId="14092"/>
    <cellStyle name="Comma 2 2 2 2 2 2 2 2 3 5" xfId="12008"/>
    <cellStyle name="Comma 2 2 2 2 2 2 2 2 3 6" xfId="9924"/>
    <cellStyle name="Comma 2 2 2 2 2 2 2 2 3 7" xfId="7840"/>
    <cellStyle name="Comma 2 2 2 2 2 2 2 2 3 8" xfId="5756"/>
    <cellStyle name="Comma 2 2 2 2 2 2 2 2 3 9" xfId="3700"/>
    <cellStyle name="Comma 2 2 2 2 2 2 2 2 4" xfId="17218"/>
    <cellStyle name="Comma 2 2 2 2 2 2 2 2 5" xfId="15134"/>
    <cellStyle name="Comma 2 2 2 2 2 2 2 2 6" xfId="13050"/>
    <cellStyle name="Comma 2 2 2 2 2 2 2 2 7" xfId="10966"/>
    <cellStyle name="Comma 2 2 2 2 2 2 2 2 8" xfId="8882"/>
    <cellStyle name="Comma 2 2 2 2 2 2 2 2 9" xfId="6798"/>
    <cellStyle name="Comma 2 2 2 2 2 2 2 3" xfId="829"/>
    <cellStyle name="Comma 2 2 2 2 2 2 2 3 10" xfId="2915"/>
    <cellStyle name="Comma 2 2 2 2 2 2 2 3 2" xfId="1873"/>
    <cellStyle name="Comma 2 2 2 2 2 2 2 3 2 2" xfId="18517"/>
    <cellStyle name="Comma 2 2 2 2 2 2 2 3 2 3" xfId="16433"/>
    <cellStyle name="Comma 2 2 2 2 2 2 2 3 2 4" xfId="14349"/>
    <cellStyle name="Comma 2 2 2 2 2 2 2 3 2 5" xfId="12265"/>
    <cellStyle name="Comma 2 2 2 2 2 2 2 3 2 6" xfId="10181"/>
    <cellStyle name="Comma 2 2 2 2 2 2 2 3 2 7" xfId="8097"/>
    <cellStyle name="Comma 2 2 2 2 2 2 2 3 2 8" xfId="6013"/>
    <cellStyle name="Comma 2 2 2 2 2 2 2 3 2 9" xfId="3957"/>
    <cellStyle name="Comma 2 2 2 2 2 2 2 3 3" xfId="17475"/>
    <cellStyle name="Comma 2 2 2 2 2 2 2 3 4" xfId="15391"/>
    <cellStyle name="Comma 2 2 2 2 2 2 2 3 5" xfId="13307"/>
    <cellStyle name="Comma 2 2 2 2 2 2 2 3 6" xfId="11223"/>
    <cellStyle name="Comma 2 2 2 2 2 2 2 3 7" xfId="9139"/>
    <cellStyle name="Comma 2 2 2 2 2 2 2 3 8" xfId="7055"/>
    <cellStyle name="Comma 2 2 2 2 2 2 2 3 9" xfId="4985"/>
    <cellStyle name="Comma 2 2 2 2 2 2 2 4" xfId="1359"/>
    <cellStyle name="Comma 2 2 2 2 2 2 2 4 2" xfId="18003"/>
    <cellStyle name="Comma 2 2 2 2 2 2 2 4 3" xfId="15919"/>
    <cellStyle name="Comma 2 2 2 2 2 2 2 4 4" xfId="13835"/>
    <cellStyle name="Comma 2 2 2 2 2 2 2 4 5" xfId="11751"/>
    <cellStyle name="Comma 2 2 2 2 2 2 2 4 6" xfId="9667"/>
    <cellStyle name="Comma 2 2 2 2 2 2 2 4 7" xfId="7583"/>
    <cellStyle name="Comma 2 2 2 2 2 2 2 4 8" xfId="5499"/>
    <cellStyle name="Comma 2 2 2 2 2 2 2 4 9" xfId="3443"/>
    <cellStyle name="Comma 2 2 2 2 2 2 2 5" xfId="16961"/>
    <cellStyle name="Comma 2 2 2 2 2 2 2 6" xfId="14877"/>
    <cellStyle name="Comma 2 2 2 2 2 2 2 7" xfId="12793"/>
    <cellStyle name="Comma 2 2 2 2 2 2 2 8" xfId="10709"/>
    <cellStyle name="Comma 2 2 2 2 2 2 2 9" xfId="8625"/>
    <cellStyle name="Comma 2 2 2 2 2 2 3" xfId="464"/>
    <cellStyle name="Comma 2 2 2 2 2 2 3 10" xfId="4620"/>
    <cellStyle name="Comma 2 2 2 2 2 2 3 11" xfId="2550"/>
    <cellStyle name="Comma 2 2 2 2 2 2 3 2" xfId="978"/>
    <cellStyle name="Comma 2 2 2 2 2 2 3 2 10" xfId="3064"/>
    <cellStyle name="Comma 2 2 2 2 2 2 3 2 2" xfId="2022"/>
    <cellStyle name="Comma 2 2 2 2 2 2 3 2 2 2" xfId="18666"/>
    <cellStyle name="Comma 2 2 2 2 2 2 3 2 2 3" xfId="16582"/>
    <cellStyle name="Comma 2 2 2 2 2 2 3 2 2 4" xfId="14498"/>
    <cellStyle name="Comma 2 2 2 2 2 2 3 2 2 5" xfId="12414"/>
    <cellStyle name="Comma 2 2 2 2 2 2 3 2 2 6" xfId="10330"/>
    <cellStyle name="Comma 2 2 2 2 2 2 3 2 2 7" xfId="8246"/>
    <cellStyle name="Comma 2 2 2 2 2 2 3 2 2 8" xfId="6162"/>
    <cellStyle name="Comma 2 2 2 2 2 2 3 2 2 9" xfId="4106"/>
    <cellStyle name="Comma 2 2 2 2 2 2 3 2 3" xfId="17624"/>
    <cellStyle name="Comma 2 2 2 2 2 2 3 2 4" xfId="15540"/>
    <cellStyle name="Comma 2 2 2 2 2 2 3 2 5" xfId="13456"/>
    <cellStyle name="Comma 2 2 2 2 2 2 3 2 6" xfId="11372"/>
    <cellStyle name="Comma 2 2 2 2 2 2 3 2 7" xfId="9288"/>
    <cellStyle name="Comma 2 2 2 2 2 2 3 2 8" xfId="7204"/>
    <cellStyle name="Comma 2 2 2 2 2 2 3 2 9" xfId="5134"/>
    <cellStyle name="Comma 2 2 2 2 2 2 3 3" xfId="1508"/>
    <cellStyle name="Comma 2 2 2 2 2 2 3 3 2" xfId="18152"/>
    <cellStyle name="Comma 2 2 2 2 2 2 3 3 3" xfId="16068"/>
    <cellStyle name="Comma 2 2 2 2 2 2 3 3 4" xfId="13984"/>
    <cellStyle name="Comma 2 2 2 2 2 2 3 3 5" xfId="11900"/>
    <cellStyle name="Comma 2 2 2 2 2 2 3 3 6" xfId="9816"/>
    <cellStyle name="Comma 2 2 2 2 2 2 3 3 7" xfId="7732"/>
    <cellStyle name="Comma 2 2 2 2 2 2 3 3 8" xfId="5648"/>
    <cellStyle name="Comma 2 2 2 2 2 2 3 3 9" xfId="3592"/>
    <cellStyle name="Comma 2 2 2 2 2 2 3 4" xfId="17110"/>
    <cellStyle name="Comma 2 2 2 2 2 2 3 5" xfId="15026"/>
    <cellStyle name="Comma 2 2 2 2 2 2 3 6" xfId="12942"/>
    <cellStyle name="Comma 2 2 2 2 2 2 3 7" xfId="10858"/>
    <cellStyle name="Comma 2 2 2 2 2 2 3 8" xfId="8774"/>
    <cellStyle name="Comma 2 2 2 2 2 2 3 9" xfId="6690"/>
    <cellStyle name="Comma 2 2 2 2 2 2 4" xfId="721"/>
    <cellStyle name="Comma 2 2 2 2 2 2 4 10" xfId="2807"/>
    <cellStyle name="Comma 2 2 2 2 2 2 4 2" xfId="1765"/>
    <cellStyle name="Comma 2 2 2 2 2 2 4 2 2" xfId="18409"/>
    <cellStyle name="Comma 2 2 2 2 2 2 4 2 3" xfId="16325"/>
    <cellStyle name="Comma 2 2 2 2 2 2 4 2 4" xfId="14241"/>
    <cellStyle name="Comma 2 2 2 2 2 2 4 2 5" xfId="12157"/>
    <cellStyle name="Comma 2 2 2 2 2 2 4 2 6" xfId="10073"/>
    <cellStyle name="Comma 2 2 2 2 2 2 4 2 7" xfId="7989"/>
    <cellStyle name="Comma 2 2 2 2 2 2 4 2 8" xfId="5905"/>
    <cellStyle name="Comma 2 2 2 2 2 2 4 2 9" xfId="3849"/>
    <cellStyle name="Comma 2 2 2 2 2 2 4 3" xfId="17367"/>
    <cellStyle name="Comma 2 2 2 2 2 2 4 4" xfId="15283"/>
    <cellStyle name="Comma 2 2 2 2 2 2 4 5" xfId="13199"/>
    <cellStyle name="Comma 2 2 2 2 2 2 4 6" xfId="11115"/>
    <cellStyle name="Comma 2 2 2 2 2 2 4 7" xfId="9031"/>
    <cellStyle name="Comma 2 2 2 2 2 2 4 8" xfId="6947"/>
    <cellStyle name="Comma 2 2 2 2 2 2 4 9" xfId="4877"/>
    <cellStyle name="Comma 2 2 2 2 2 2 5" xfId="1245"/>
    <cellStyle name="Comma 2 2 2 2 2 2 5 2" xfId="17889"/>
    <cellStyle name="Comma 2 2 2 2 2 2 5 3" xfId="15805"/>
    <cellStyle name="Comma 2 2 2 2 2 2 5 4" xfId="13721"/>
    <cellStyle name="Comma 2 2 2 2 2 2 5 5" xfId="11637"/>
    <cellStyle name="Comma 2 2 2 2 2 2 5 6" xfId="9553"/>
    <cellStyle name="Comma 2 2 2 2 2 2 5 7" xfId="7469"/>
    <cellStyle name="Comma 2 2 2 2 2 2 5 8" xfId="5391"/>
    <cellStyle name="Comma 2 2 2 2 2 2 5 9" xfId="3329"/>
    <cellStyle name="Comma 2 2 2 2 2 2 6" xfId="16847"/>
    <cellStyle name="Comma 2 2 2 2 2 2 7" xfId="14763"/>
    <cellStyle name="Comma 2 2 2 2 2 2 8" xfId="12679"/>
    <cellStyle name="Comma 2 2 2 2 2 2 9" xfId="10595"/>
    <cellStyle name="Comma 2 2 2 2 2 3" xfId="149"/>
    <cellStyle name="Comma 2 2 2 2 2 3 10" xfId="8473"/>
    <cellStyle name="Comma 2 2 2 2 2 3 11" xfId="6389"/>
    <cellStyle name="Comma 2 2 2 2 2 3 12" xfId="4327"/>
    <cellStyle name="Comma 2 2 2 2 2 3 13" xfId="2249"/>
    <cellStyle name="Comma 2 2 2 2 2 3 2" xfId="271"/>
    <cellStyle name="Comma 2 2 2 2 2 3 2 10" xfId="6503"/>
    <cellStyle name="Comma 2 2 2 2 2 3 2 11" xfId="4435"/>
    <cellStyle name="Comma 2 2 2 2 2 3 2 12" xfId="2363"/>
    <cellStyle name="Comma 2 2 2 2 2 3 2 2" xfId="536"/>
    <cellStyle name="Comma 2 2 2 2 2 3 2 2 10" xfId="4692"/>
    <cellStyle name="Comma 2 2 2 2 2 3 2 2 11" xfId="2622"/>
    <cellStyle name="Comma 2 2 2 2 2 3 2 2 2" xfId="1050"/>
    <cellStyle name="Comma 2 2 2 2 2 3 2 2 2 10" xfId="3136"/>
    <cellStyle name="Comma 2 2 2 2 2 3 2 2 2 2" xfId="2094"/>
    <cellStyle name="Comma 2 2 2 2 2 3 2 2 2 2 2" xfId="18738"/>
    <cellStyle name="Comma 2 2 2 2 2 3 2 2 2 2 3" xfId="16654"/>
    <cellStyle name="Comma 2 2 2 2 2 3 2 2 2 2 4" xfId="14570"/>
    <cellStyle name="Comma 2 2 2 2 2 3 2 2 2 2 5" xfId="12486"/>
    <cellStyle name="Comma 2 2 2 2 2 3 2 2 2 2 6" xfId="10402"/>
    <cellStyle name="Comma 2 2 2 2 2 3 2 2 2 2 7" xfId="8318"/>
    <cellStyle name="Comma 2 2 2 2 2 3 2 2 2 2 8" xfId="6234"/>
    <cellStyle name="Comma 2 2 2 2 2 3 2 2 2 2 9" xfId="4178"/>
    <cellStyle name="Comma 2 2 2 2 2 3 2 2 2 3" xfId="17696"/>
    <cellStyle name="Comma 2 2 2 2 2 3 2 2 2 4" xfId="15612"/>
    <cellStyle name="Comma 2 2 2 2 2 3 2 2 2 5" xfId="13528"/>
    <cellStyle name="Comma 2 2 2 2 2 3 2 2 2 6" xfId="11444"/>
    <cellStyle name="Comma 2 2 2 2 2 3 2 2 2 7" xfId="9360"/>
    <cellStyle name="Comma 2 2 2 2 2 3 2 2 2 8" xfId="7276"/>
    <cellStyle name="Comma 2 2 2 2 2 3 2 2 2 9" xfId="5206"/>
    <cellStyle name="Comma 2 2 2 2 2 3 2 2 3" xfId="1580"/>
    <cellStyle name="Comma 2 2 2 2 2 3 2 2 3 2" xfId="18224"/>
    <cellStyle name="Comma 2 2 2 2 2 3 2 2 3 3" xfId="16140"/>
    <cellStyle name="Comma 2 2 2 2 2 3 2 2 3 4" xfId="14056"/>
    <cellStyle name="Comma 2 2 2 2 2 3 2 2 3 5" xfId="11972"/>
    <cellStyle name="Comma 2 2 2 2 2 3 2 2 3 6" xfId="9888"/>
    <cellStyle name="Comma 2 2 2 2 2 3 2 2 3 7" xfId="7804"/>
    <cellStyle name="Comma 2 2 2 2 2 3 2 2 3 8" xfId="5720"/>
    <cellStyle name="Comma 2 2 2 2 2 3 2 2 3 9" xfId="3664"/>
    <cellStyle name="Comma 2 2 2 2 2 3 2 2 4" xfId="17182"/>
    <cellStyle name="Comma 2 2 2 2 2 3 2 2 5" xfId="15098"/>
    <cellStyle name="Comma 2 2 2 2 2 3 2 2 6" xfId="13014"/>
    <cellStyle name="Comma 2 2 2 2 2 3 2 2 7" xfId="10930"/>
    <cellStyle name="Comma 2 2 2 2 2 3 2 2 8" xfId="8846"/>
    <cellStyle name="Comma 2 2 2 2 2 3 2 2 9" xfId="6762"/>
    <cellStyle name="Comma 2 2 2 2 2 3 2 3" xfId="793"/>
    <cellStyle name="Comma 2 2 2 2 2 3 2 3 10" xfId="2879"/>
    <cellStyle name="Comma 2 2 2 2 2 3 2 3 2" xfId="1837"/>
    <cellStyle name="Comma 2 2 2 2 2 3 2 3 2 2" xfId="18481"/>
    <cellStyle name="Comma 2 2 2 2 2 3 2 3 2 3" xfId="16397"/>
    <cellStyle name="Comma 2 2 2 2 2 3 2 3 2 4" xfId="14313"/>
    <cellStyle name="Comma 2 2 2 2 2 3 2 3 2 5" xfId="12229"/>
    <cellStyle name="Comma 2 2 2 2 2 3 2 3 2 6" xfId="10145"/>
    <cellStyle name="Comma 2 2 2 2 2 3 2 3 2 7" xfId="8061"/>
    <cellStyle name="Comma 2 2 2 2 2 3 2 3 2 8" xfId="5977"/>
    <cellStyle name="Comma 2 2 2 2 2 3 2 3 2 9" xfId="3921"/>
    <cellStyle name="Comma 2 2 2 2 2 3 2 3 3" xfId="17439"/>
    <cellStyle name="Comma 2 2 2 2 2 3 2 3 4" xfId="15355"/>
    <cellStyle name="Comma 2 2 2 2 2 3 2 3 5" xfId="13271"/>
    <cellStyle name="Comma 2 2 2 2 2 3 2 3 6" xfId="11187"/>
    <cellStyle name="Comma 2 2 2 2 2 3 2 3 7" xfId="9103"/>
    <cellStyle name="Comma 2 2 2 2 2 3 2 3 8" xfId="7019"/>
    <cellStyle name="Comma 2 2 2 2 2 3 2 3 9" xfId="4949"/>
    <cellStyle name="Comma 2 2 2 2 2 3 2 4" xfId="1321"/>
    <cellStyle name="Comma 2 2 2 2 2 3 2 4 2" xfId="17965"/>
    <cellStyle name="Comma 2 2 2 2 2 3 2 4 3" xfId="15881"/>
    <cellStyle name="Comma 2 2 2 2 2 3 2 4 4" xfId="13797"/>
    <cellStyle name="Comma 2 2 2 2 2 3 2 4 5" xfId="11713"/>
    <cellStyle name="Comma 2 2 2 2 2 3 2 4 6" xfId="9629"/>
    <cellStyle name="Comma 2 2 2 2 2 3 2 4 7" xfId="7545"/>
    <cellStyle name="Comma 2 2 2 2 2 3 2 4 8" xfId="5463"/>
    <cellStyle name="Comma 2 2 2 2 2 3 2 4 9" xfId="3405"/>
    <cellStyle name="Comma 2 2 2 2 2 3 2 5" xfId="16923"/>
    <cellStyle name="Comma 2 2 2 2 2 3 2 6" xfId="14839"/>
    <cellStyle name="Comma 2 2 2 2 2 3 2 7" xfId="12755"/>
    <cellStyle name="Comma 2 2 2 2 2 3 2 8" xfId="10671"/>
    <cellStyle name="Comma 2 2 2 2 2 3 2 9" xfId="8587"/>
    <cellStyle name="Comma 2 2 2 2 2 3 3" xfId="428"/>
    <cellStyle name="Comma 2 2 2 2 2 3 3 10" xfId="4584"/>
    <cellStyle name="Comma 2 2 2 2 2 3 3 11" xfId="2514"/>
    <cellStyle name="Comma 2 2 2 2 2 3 3 2" xfId="942"/>
    <cellStyle name="Comma 2 2 2 2 2 3 3 2 10" xfId="3028"/>
    <cellStyle name="Comma 2 2 2 2 2 3 3 2 2" xfId="1986"/>
    <cellStyle name="Comma 2 2 2 2 2 3 3 2 2 2" xfId="18630"/>
    <cellStyle name="Comma 2 2 2 2 2 3 3 2 2 3" xfId="16546"/>
    <cellStyle name="Comma 2 2 2 2 2 3 3 2 2 4" xfId="14462"/>
    <cellStyle name="Comma 2 2 2 2 2 3 3 2 2 5" xfId="12378"/>
    <cellStyle name="Comma 2 2 2 2 2 3 3 2 2 6" xfId="10294"/>
    <cellStyle name="Comma 2 2 2 2 2 3 3 2 2 7" xfId="8210"/>
    <cellStyle name="Comma 2 2 2 2 2 3 3 2 2 8" xfId="6126"/>
    <cellStyle name="Comma 2 2 2 2 2 3 3 2 2 9" xfId="4070"/>
    <cellStyle name="Comma 2 2 2 2 2 3 3 2 3" xfId="17588"/>
    <cellStyle name="Comma 2 2 2 2 2 3 3 2 4" xfId="15504"/>
    <cellStyle name="Comma 2 2 2 2 2 3 3 2 5" xfId="13420"/>
    <cellStyle name="Comma 2 2 2 2 2 3 3 2 6" xfId="11336"/>
    <cellStyle name="Comma 2 2 2 2 2 3 3 2 7" xfId="9252"/>
    <cellStyle name="Comma 2 2 2 2 2 3 3 2 8" xfId="7168"/>
    <cellStyle name="Comma 2 2 2 2 2 3 3 2 9" xfId="5098"/>
    <cellStyle name="Comma 2 2 2 2 2 3 3 3" xfId="1472"/>
    <cellStyle name="Comma 2 2 2 2 2 3 3 3 2" xfId="18116"/>
    <cellStyle name="Comma 2 2 2 2 2 3 3 3 3" xfId="16032"/>
    <cellStyle name="Comma 2 2 2 2 2 3 3 3 4" xfId="13948"/>
    <cellStyle name="Comma 2 2 2 2 2 3 3 3 5" xfId="11864"/>
    <cellStyle name="Comma 2 2 2 2 2 3 3 3 6" xfId="9780"/>
    <cellStyle name="Comma 2 2 2 2 2 3 3 3 7" xfId="7696"/>
    <cellStyle name="Comma 2 2 2 2 2 3 3 3 8" xfId="5612"/>
    <cellStyle name="Comma 2 2 2 2 2 3 3 3 9" xfId="3556"/>
    <cellStyle name="Comma 2 2 2 2 2 3 3 4" xfId="17074"/>
    <cellStyle name="Comma 2 2 2 2 2 3 3 5" xfId="14990"/>
    <cellStyle name="Comma 2 2 2 2 2 3 3 6" xfId="12906"/>
    <cellStyle name="Comma 2 2 2 2 2 3 3 7" xfId="10822"/>
    <cellStyle name="Comma 2 2 2 2 2 3 3 8" xfId="8738"/>
    <cellStyle name="Comma 2 2 2 2 2 3 3 9" xfId="6654"/>
    <cellStyle name="Comma 2 2 2 2 2 3 4" xfId="685"/>
    <cellStyle name="Comma 2 2 2 2 2 3 4 10" xfId="2771"/>
    <cellStyle name="Comma 2 2 2 2 2 3 4 2" xfId="1729"/>
    <cellStyle name="Comma 2 2 2 2 2 3 4 2 2" xfId="18373"/>
    <cellStyle name="Comma 2 2 2 2 2 3 4 2 3" xfId="16289"/>
    <cellStyle name="Comma 2 2 2 2 2 3 4 2 4" xfId="14205"/>
    <cellStyle name="Comma 2 2 2 2 2 3 4 2 5" xfId="12121"/>
    <cellStyle name="Comma 2 2 2 2 2 3 4 2 6" xfId="10037"/>
    <cellStyle name="Comma 2 2 2 2 2 3 4 2 7" xfId="7953"/>
    <cellStyle name="Comma 2 2 2 2 2 3 4 2 8" xfId="5869"/>
    <cellStyle name="Comma 2 2 2 2 2 3 4 2 9" xfId="3813"/>
    <cellStyle name="Comma 2 2 2 2 2 3 4 3" xfId="17331"/>
    <cellStyle name="Comma 2 2 2 2 2 3 4 4" xfId="15247"/>
    <cellStyle name="Comma 2 2 2 2 2 3 4 5" xfId="13163"/>
    <cellStyle name="Comma 2 2 2 2 2 3 4 6" xfId="11079"/>
    <cellStyle name="Comma 2 2 2 2 2 3 4 7" xfId="8995"/>
    <cellStyle name="Comma 2 2 2 2 2 3 4 8" xfId="6911"/>
    <cellStyle name="Comma 2 2 2 2 2 3 4 9" xfId="4841"/>
    <cellStyle name="Comma 2 2 2 2 2 3 5" xfId="1207"/>
    <cellStyle name="Comma 2 2 2 2 2 3 5 2" xfId="17851"/>
    <cellStyle name="Comma 2 2 2 2 2 3 5 3" xfId="15767"/>
    <cellStyle name="Comma 2 2 2 2 2 3 5 4" xfId="13683"/>
    <cellStyle name="Comma 2 2 2 2 2 3 5 5" xfId="11599"/>
    <cellStyle name="Comma 2 2 2 2 2 3 5 6" xfId="9515"/>
    <cellStyle name="Comma 2 2 2 2 2 3 5 7" xfId="7431"/>
    <cellStyle name="Comma 2 2 2 2 2 3 5 8" xfId="5355"/>
    <cellStyle name="Comma 2 2 2 2 2 3 5 9" xfId="3291"/>
    <cellStyle name="Comma 2 2 2 2 2 3 6" xfId="16809"/>
    <cellStyle name="Comma 2 2 2 2 2 3 7" xfId="14725"/>
    <cellStyle name="Comma 2 2 2 2 2 3 8" xfId="12641"/>
    <cellStyle name="Comma 2 2 2 2 2 3 9" xfId="10557"/>
    <cellStyle name="Comma 2 2 2 2 2 4" xfId="232"/>
    <cellStyle name="Comma 2 2 2 2 2 4 10" xfId="6465"/>
    <cellStyle name="Comma 2 2 2 2 2 4 11" xfId="4399"/>
    <cellStyle name="Comma 2 2 2 2 2 4 12" xfId="2325"/>
    <cellStyle name="Comma 2 2 2 2 2 4 2" xfId="500"/>
    <cellStyle name="Comma 2 2 2 2 2 4 2 10" xfId="4656"/>
    <cellStyle name="Comma 2 2 2 2 2 4 2 11" xfId="2586"/>
    <cellStyle name="Comma 2 2 2 2 2 4 2 2" xfId="1014"/>
    <cellStyle name="Comma 2 2 2 2 2 4 2 2 10" xfId="3100"/>
    <cellStyle name="Comma 2 2 2 2 2 4 2 2 2" xfId="2058"/>
    <cellStyle name="Comma 2 2 2 2 2 4 2 2 2 2" xfId="18702"/>
    <cellStyle name="Comma 2 2 2 2 2 4 2 2 2 3" xfId="16618"/>
    <cellStyle name="Comma 2 2 2 2 2 4 2 2 2 4" xfId="14534"/>
    <cellStyle name="Comma 2 2 2 2 2 4 2 2 2 5" xfId="12450"/>
    <cellStyle name="Comma 2 2 2 2 2 4 2 2 2 6" xfId="10366"/>
    <cellStyle name="Comma 2 2 2 2 2 4 2 2 2 7" xfId="8282"/>
    <cellStyle name="Comma 2 2 2 2 2 4 2 2 2 8" xfId="6198"/>
    <cellStyle name="Comma 2 2 2 2 2 4 2 2 2 9" xfId="4142"/>
    <cellStyle name="Comma 2 2 2 2 2 4 2 2 3" xfId="17660"/>
    <cellStyle name="Comma 2 2 2 2 2 4 2 2 4" xfId="15576"/>
    <cellStyle name="Comma 2 2 2 2 2 4 2 2 5" xfId="13492"/>
    <cellStyle name="Comma 2 2 2 2 2 4 2 2 6" xfId="11408"/>
    <cellStyle name="Comma 2 2 2 2 2 4 2 2 7" xfId="9324"/>
    <cellStyle name="Comma 2 2 2 2 2 4 2 2 8" xfId="7240"/>
    <cellStyle name="Comma 2 2 2 2 2 4 2 2 9" xfId="5170"/>
    <cellStyle name="Comma 2 2 2 2 2 4 2 3" xfId="1544"/>
    <cellStyle name="Comma 2 2 2 2 2 4 2 3 2" xfId="18188"/>
    <cellStyle name="Comma 2 2 2 2 2 4 2 3 3" xfId="16104"/>
    <cellStyle name="Comma 2 2 2 2 2 4 2 3 4" xfId="14020"/>
    <cellStyle name="Comma 2 2 2 2 2 4 2 3 5" xfId="11936"/>
    <cellStyle name="Comma 2 2 2 2 2 4 2 3 6" xfId="9852"/>
    <cellStyle name="Comma 2 2 2 2 2 4 2 3 7" xfId="7768"/>
    <cellStyle name="Comma 2 2 2 2 2 4 2 3 8" xfId="5684"/>
    <cellStyle name="Comma 2 2 2 2 2 4 2 3 9" xfId="3628"/>
    <cellStyle name="Comma 2 2 2 2 2 4 2 4" xfId="17146"/>
    <cellStyle name="Comma 2 2 2 2 2 4 2 5" xfId="15062"/>
    <cellStyle name="Comma 2 2 2 2 2 4 2 6" xfId="12978"/>
    <cellStyle name="Comma 2 2 2 2 2 4 2 7" xfId="10894"/>
    <cellStyle name="Comma 2 2 2 2 2 4 2 8" xfId="8810"/>
    <cellStyle name="Comma 2 2 2 2 2 4 2 9" xfId="6726"/>
    <cellStyle name="Comma 2 2 2 2 2 4 3" xfId="757"/>
    <cellStyle name="Comma 2 2 2 2 2 4 3 10" xfId="2843"/>
    <cellStyle name="Comma 2 2 2 2 2 4 3 2" xfId="1801"/>
    <cellStyle name="Comma 2 2 2 2 2 4 3 2 2" xfId="18445"/>
    <cellStyle name="Comma 2 2 2 2 2 4 3 2 3" xfId="16361"/>
    <cellStyle name="Comma 2 2 2 2 2 4 3 2 4" xfId="14277"/>
    <cellStyle name="Comma 2 2 2 2 2 4 3 2 5" xfId="12193"/>
    <cellStyle name="Comma 2 2 2 2 2 4 3 2 6" xfId="10109"/>
    <cellStyle name="Comma 2 2 2 2 2 4 3 2 7" xfId="8025"/>
    <cellStyle name="Comma 2 2 2 2 2 4 3 2 8" xfId="5941"/>
    <cellStyle name="Comma 2 2 2 2 2 4 3 2 9" xfId="3885"/>
    <cellStyle name="Comma 2 2 2 2 2 4 3 3" xfId="17403"/>
    <cellStyle name="Comma 2 2 2 2 2 4 3 4" xfId="15319"/>
    <cellStyle name="Comma 2 2 2 2 2 4 3 5" xfId="13235"/>
    <cellStyle name="Comma 2 2 2 2 2 4 3 6" xfId="11151"/>
    <cellStyle name="Comma 2 2 2 2 2 4 3 7" xfId="9067"/>
    <cellStyle name="Comma 2 2 2 2 2 4 3 8" xfId="6983"/>
    <cellStyle name="Comma 2 2 2 2 2 4 3 9" xfId="4913"/>
    <cellStyle name="Comma 2 2 2 2 2 4 4" xfId="1283"/>
    <cellStyle name="Comma 2 2 2 2 2 4 4 2" xfId="17927"/>
    <cellStyle name="Comma 2 2 2 2 2 4 4 3" xfId="15843"/>
    <cellStyle name="Comma 2 2 2 2 2 4 4 4" xfId="13759"/>
    <cellStyle name="Comma 2 2 2 2 2 4 4 5" xfId="11675"/>
    <cellStyle name="Comma 2 2 2 2 2 4 4 6" xfId="9591"/>
    <cellStyle name="Comma 2 2 2 2 2 4 4 7" xfId="7507"/>
    <cellStyle name="Comma 2 2 2 2 2 4 4 8" xfId="5427"/>
    <cellStyle name="Comma 2 2 2 2 2 4 4 9" xfId="3367"/>
    <cellStyle name="Comma 2 2 2 2 2 4 5" xfId="16885"/>
    <cellStyle name="Comma 2 2 2 2 2 4 6" xfId="14801"/>
    <cellStyle name="Comma 2 2 2 2 2 4 7" xfId="12717"/>
    <cellStyle name="Comma 2 2 2 2 2 4 8" xfId="10633"/>
    <cellStyle name="Comma 2 2 2 2 2 4 9" xfId="8549"/>
    <cellStyle name="Comma 2 2 2 2 2 5" xfId="392"/>
    <cellStyle name="Comma 2 2 2 2 2 5 10" xfId="4548"/>
    <cellStyle name="Comma 2 2 2 2 2 5 11" xfId="2478"/>
    <cellStyle name="Comma 2 2 2 2 2 5 2" xfId="906"/>
    <cellStyle name="Comma 2 2 2 2 2 5 2 10" xfId="2992"/>
    <cellStyle name="Comma 2 2 2 2 2 5 2 2" xfId="1950"/>
    <cellStyle name="Comma 2 2 2 2 2 5 2 2 2" xfId="18594"/>
    <cellStyle name="Comma 2 2 2 2 2 5 2 2 3" xfId="16510"/>
    <cellStyle name="Comma 2 2 2 2 2 5 2 2 4" xfId="14426"/>
    <cellStyle name="Comma 2 2 2 2 2 5 2 2 5" xfId="12342"/>
    <cellStyle name="Comma 2 2 2 2 2 5 2 2 6" xfId="10258"/>
    <cellStyle name="Comma 2 2 2 2 2 5 2 2 7" xfId="8174"/>
    <cellStyle name="Comma 2 2 2 2 2 5 2 2 8" xfId="6090"/>
    <cellStyle name="Comma 2 2 2 2 2 5 2 2 9" xfId="4034"/>
    <cellStyle name="Comma 2 2 2 2 2 5 2 3" xfId="17552"/>
    <cellStyle name="Comma 2 2 2 2 2 5 2 4" xfId="15468"/>
    <cellStyle name="Comma 2 2 2 2 2 5 2 5" xfId="13384"/>
    <cellStyle name="Comma 2 2 2 2 2 5 2 6" xfId="11300"/>
    <cellStyle name="Comma 2 2 2 2 2 5 2 7" xfId="9216"/>
    <cellStyle name="Comma 2 2 2 2 2 5 2 8" xfId="7132"/>
    <cellStyle name="Comma 2 2 2 2 2 5 2 9" xfId="5062"/>
    <cellStyle name="Comma 2 2 2 2 2 5 3" xfId="1436"/>
    <cellStyle name="Comma 2 2 2 2 2 5 3 2" xfId="18080"/>
    <cellStyle name="Comma 2 2 2 2 2 5 3 3" xfId="15996"/>
    <cellStyle name="Comma 2 2 2 2 2 5 3 4" xfId="13912"/>
    <cellStyle name="Comma 2 2 2 2 2 5 3 5" xfId="11828"/>
    <cellStyle name="Comma 2 2 2 2 2 5 3 6" xfId="9744"/>
    <cellStyle name="Comma 2 2 2 2 2 5 3 7" xfId="7660"/>
    <cellStyle name="Comma 2 2 2 2 2 5 3 8" xfId="5576"/>
    <cellStyle name="Comma 2 2 2 2 2 5 3 9" xfId="3520"/>
    <cellStyle name="Comma 2 2 2 2 2 5 4" xfId="17038"/>
    <cellStyle name="Comma 2 2 2 2 2 5 5" xfId="14954"/>
    <cellStyle name="Comma 2 2 2 2 2 5 6" xfId="12870"/>
    <cellStyle name="Comma 2 2 2 2 2 5 7" xfId="10786"/>
    <cellStyle name="Comma 2 2 2 2 2 5 8" xfId="8702"/>
    <cellStyle name="Comma 2 2 2 2 2 5 9" xfId="6618"/>
    <cellStyle name="Comma 2 2 2 2 2 6" xfId="649"/>
    <cellStyle name="Comma 2 2 2 2 2 6 10" xfId="2735"/>
    <cellStyle name="Comma 2 2 2 2 2 6 2" xfId="1693"/>
    <cellStyle name="Comma 2 2 2 2 2 6 2 2" xfId="18337"/>
    <cellStyle name="Comma 2 2 2 2 2 6 2 3" xfId="16253"/>
    <cellStyle name="Comma 2 2 2 2 2 6 2 4" xfId="14169"/>
    <cellStyle name="Comma 2 2 2 2 2 6 2 5" xfId="12085"/>
    <cellStyle name="Comma 2 2 2 2 2 6 2 6" xfId="10001"/>
    <cellStyle name="Comma 2 2 2 2 2 6 2 7" xfId="7917"/>
    <cellStyle name="Comma 2 2 2 2 2 6 2 8" xfId="5833"/>
    <cellStyle name="Comma 2 2 2 2 2 6 2 9" xfId="3777"/>
    <cellStyle name="Comma 2 2 2 2 2 6 3" xfId="17295"/>
    <cellStyle name="Comma 2 2 2 2 2 6 4" xfId="15211"/>
    <cellStyle name="Comma 2 2 2 2 2 6 5" xfId="13127"/>
    <cellStyle name="Comma 2 2 2 2 2 6 6" xfId="11043"/>
    <cellStyle name="Comma 2 2 2 2 2 6 7" xfId="8959"/>
    <cellStyle name="Comma 2 2 2 2 2 6 8" xfId="6875"/>
    <cellStyle name="Comma 2 2 2 2 2 6 9" xfId="4805"/>
    <cellStyle name="Comma 2 2 2 2 2 7" xfId="1169"/>
    <cellStyle name="Comma 2 2 2 2 2 7 2" xfId="17813"/>
    <cellStyle name="Comma 2 2 2 2 2 7 3" xfId="15729"/>
    <cellStyle name="Comma 2 2 2 2 2 7 4" xfId="13645"/>
    <cellStyle name="Comma 2 2 2 2 2 7 5" xfId="11561"/>
    <cellStyle name="Comma 2 2 2 2 2 7 6" xfId="9477"/>
    <cellStyle name="Comma 2 2 2 2 2 7 7" xfId="7393"/>
    <cellStyle name="Comma 2 2 2 2 2 7 8" xfId="5319"/>
    <cellStyle name="Comma 2 2 2 2 2 7 9" xfId="3253"/>
    <cellStyle name="Comma 2 2 2 2 2 8" xfId="16771"/>
    <cellStyle name="Comma 2 2 2 2 2 9" xfId="14687"/>
    <cellStyle name="Comma 2 2 2 2 3" xfId="168"/>
    <cellStyle name="Comma 2 2 2 2 3 10" xfId="8492"/>
    <cellStyle name="Comma 2 2 2 2 3 11" xfId="6408"/>
    <cellStyle name="Comma 2 2 2 2 3 12" xfId="4345"/>
    <cellStyle name="Comma 2 2 2 2 3 13" xfId="2268"/>
    <cellStyle name="Comma 2 2 2 2 3 2" xfId="290"/>
    <cellStyle name="Comma 2 2 2 2 3 2 10" xfId="6522"/>
    <cellStyle name="Comma 2 2 2 2 3 2 11" xfId="4453"/>
    <cellStyle name="Comma 2 2 2 2 3 2 12" xfId="2382"/>
    <cellStyle name="Comma 2 2 2 2 3 2 2" xfId="554"/>
    <cellStyle name="Comma 2 2 2 2 3 2 2 10" xfId="4710"/>
    <cellStyle name="Comma 2 2 2 2 3 2 2 11" xfId="2640"/>
    <cellStyle name="Comma 2 2 2 2 3 2 2 2" xfId="1068"/>
    <cellStyle name="Comma 2 2 2 2 3 2 2 2 10" xfId="3154"/>
    <cellStyle name="Comma 2 2 2 2 3 2 2 2 2" xfId="2112"/>
    <cellStyle name="Comma 2 2 2 2 3 2 2 2 2 2" xfId="18756"/>
    <cellStyle name="Comma 2 2 2 2 3 2 2 2 2 3" xfId="16672"/>
    <cellStyle name="Comma 2 2 2 2 3 2 2 2 2 4" xfId="14588"/>
    <cellStyle name="Comma 2 2 2 2 3 2 2 2 2 5" xfId="12504"/>
    <cellStyle name="Comma 2 2 2 2 3 2 2 2 2 6" xfId="10420"/>
    <cellStyle name="Comma 2 2 2 2 3 2 2 2 2 7" xfId="8336"/>
    <cellStyle name="Comma 2 2 2 2 3 2 2 2 2 8" xfId="6252"/>
    <cellStyle name="Comma 2 2 2 2 3 2 2 2 2 9" xfId="4196"/>
    <cellStyle name="Comma 2 2 2 2 3 2 2 2 3" xfId="17714"/>
    <cellStyle name="Comma 2 2 2 2 3 2 2 2 4" xfId="15630"/>
    <cellStyle name="Comma 2 2 2 2 3 2 2 2 5" xfId="13546"/>
    <cellStyle name="Comma 2 2 2 2 3 2 2 2 6" xfId="11462"/>
    <cellStyle name="Comma 2 2 2 2 3 2 2 2 7" xfId="9378"/>
    <cellStyle name="Comma 2 2 2 2 3 2 2 2 8" xfId="7294"/>
    <cellStyle name="Comma 2 2 2 2 3 2 2 2 9" xfId="5224"/>
    <cellStyle name="Comma 2 2 2 2 3 2 2 3" xfId="1598"/>
    <cellStyle name="Comma 2 2 2 2 3 2 2 3 2" xfId="18242"/>
    <cellStyle name="Comma 2 2 2 2 3 2 2 3 3" xfId="16158"/>
    <cellStyle name="Comma 2 2 2 2 3 2 2 3 4" xfId="14074"/>
    <cellStyle name="Comma 2 2 2 2 3 2 2 3 5" xfId="11990"/>
    <cellStyle name="Comma 2 2 2 2 3 2 2 3 6" xfId="9906"/>
    <cellStyle name="Comma 2 2 2 2 3 2 2 3 7" xfId="7822"/>
    <cellStyle name="Comma 2 2 2 2 3 2 2 3 8" xfId="5738"/>
    <cellStyle name="Comma 2 2 2 2 3 2 2 3 9" xfId="3682"/>
    <cellStyle name="Comma 2 2 2 2 3 2 2 4" xfId="17200"/>
    <cellStyle name="Comma 2 2 2 2 3 2 2 5" xfId="15116"/>
    <cellStyle name="Comma 2 2 2 2 3 2 2 6" xfId="13032"/>
    <cellStyle name="Comma 2 2 2 2 3 2 2 7" xfId="10948"/>
    <cellStyle name="Comma 2 2 2 2 3 2 2 8" xfId="8864"/>
    <cellStyle name="Comma 2 2 2 2 3 2 2 9" xfId="6780"/>
    <cellStyle name="Comma 2 2 2 2 3 2 3" xfId="811"/>
    <cellStyle name="Comma 2 2 2 2 3 2 3 10" xfId="2897"/>
    <cellStyle name="Comma 2 2 2 2 3 2 3 2" xfId="1855"/>
    <cellStyle name="Comma 2 2 2 2 3 2 3 2 2" xfId="18499"/>
    <cellStyle name="Comma 2 2 2 2 3 2 3 2 3" xfId="16415"/>
    <cellStyle name="Comma 2 2 2 2 3 2 3 2 4" xfId="14331"/>
    <cellStyle name="Comma 2 2 2 2 3 2 3 2 5" xfId="12247"/>
    <cellStyle name="Comma 2 2 2 2 3 2 3 2 6" xfId="10163"/>
    <cellStyle name="Comma 2 2 2 2 3 2 3 2 7" xfId="8079"/>
    <cellStyle name="Comma 2 2 2 2 3 2 3 2 8" xfId="5995"/>
    <cellStyle name="Comma 2 2 2 2 3 2 3 2 9" xfId="3939"/>
    <cellStyle name="Comma 2 2 2 2 3 2 3 3" xfId="17457"/>
    <cellStyle name="Comma 2 2 2 2 3 2 3 4" xfId="15373"/>
    <cellStyle name="Comma 2 2 2 2 3 2 3 5" xfId="13289"/>
    <cellStyle name="Comma 2 2 2 2 3 2 3 6" xfId="11205"/>
    <cellStyle name="Comma 2 2 2 2 3 2 3 7" xfId="9121"/>
    <cellStyle name="Comma 2 2 2 2 3 2 3 8" xfId="7037"/>
    <cellStyle name="Comma 2 2 2 2 3 2 3 9" xfId="4967"/>
    <cellStyle name="Comma 2 2 2 2 3 2 4" xfId="1340"/>
    <cellStyle name="Comma 2 2 2 2 3 2 4 2" xfId="17984"/>
    <cellStyle name="Comma 2 2 2 2 3 2 4 3" xfId="15900"/>
    <cellStyle name="Comma 2 2 2 2 3 2 4 4" xfId="13816"/>
    <cellStyle name="Comma 2 2 2 2 3 2 4 5" xfId="11732"/>
    <cellStyle name="Comma 2 2 2 2 3 2 4 6" xfId="9648"/>
    <cellStyle name="Comma 2 2 2 2 3 2 4 7" xfId="7564"/>
    <cellStyle name="Comma 2 2 2 2 3 2 4 8" xfId="5481"/>
    <cellStyle name="Comma 2 2 2 2 3 2 4 9" xfId="3424"/>
    <cellStyle name="Comma 2 2 2 2 3 2 5" xfId="16942"/>
    <cellStyle name="Comma 2 2 2 2 3 2 6" xfId="14858"/>
    <cellStyle name="Comma 2 2 2 2 3 2 7" xfId="12774"/>
    <cellStyle name="Comma 2 2 2 2 3 2 8" xfId="10690"/>
    <cellStyle name="Comma 2 2 2 2 3 2 9" xfId="8606"/>
    <cellStyle name="Comma 2 2 2 2 3 3" xfId="446"/>
    <cellStyle name="Comma 2 2 2 2 3 3 10" xfId="4602"/>
    <cellStyle name="Comma 2 2 2 2 3 3 11" xfId="2532"/>
    <cellStyle name="Comma 2 2 2 2 3 3 2" xfId="960"/>
    <cellStyle name="Comma 2 2 2 2 3 3 2 10" xfId="3046"/>
    <cellStyle name="Comma 2 2 2 2 3 3 2 2" xfId="2004"/>
    <cellStyle name="Comma 2 2 2 2 3 3 2 2 2" xfId="18648"/>
    <cellStyle name="Comma 2 2 2 2 3 3 2 2 3" xfId="16564"/>
    <cellStyle name="Comma 2 2 2 2 3 3 2 2 4" xfId="14480"/>
    <cellStyle name="Comma 2 2 2 2 3 3 2 2 5" xfId="12396"/>
    <cellStyle name="Comma 2 2 2 2 3 3 2 2 6" xfId="10312"/>
    <cellStyle name="Comma 2 2 2 2 3 3 2 2 7" xfId="8228"/>
    <cellStyle name="Comma 2 2 2 2 3 3 2 2 8" xfId="6144"/>
    <cellStyle name="Comma 2 2 2 2 3 3 2 2 9" xfId="4088"/>
    <cellStyle name="Comma 2 2 2 2 3 3 2 3" xfId="17606"/>
    <cellStyle name="Comma 2 2 2 2 3 3 2 4" xfId="15522"/>
    <cellStyle name="Comma 2 2 2 2 3 3 2 5" xfId="13438"/>
    <cellStyle name="Comma 2 2 2 2 3 3 2 6" xfId="11354"/>
    <cellStyle name="Comma 2 2 2 2 3 3 2 7" xfId="9270"/>
    <cellStyle name="Comma 2 2 2 2 3 3 2 8" xfId="7186"/>
    <cellStyle name="Comma 2 2 2 2 3 3 2 9" xfId="5116"/>
    <cellStyle name="Comma 2 2 2 2 3 3 3" xfId="1490"/>
    <cellStyle name="Comma 2 2 2 2 3 3 3 2" xfId="18134"/>
    <cellStyle name="Comma 2 2 2 2 3 3 3 3" xfId="16050"/>
    <cellStyle name="Comma 2 2 2 2 3 3 3 4" xfId="13966"/>
    <cellStyle name="Comma 2 2 2 2 3 3 3 5" xfId="11882"/>
    <cellStyle name="Comma 2 2 2 2 3 3 3 6" xfId="9798"/>
    <cellStyle name="Comma 2 2 2 2 3 3 3 7" xfId="7714"/>
    <cellStyle name="Comma 2 2 2 2 3 3 3 8" xfId="5630"/>
    <cellStyle name="Comma 2 2 2 2 3 3 3 9" xfId="3574"/>
    <cellStyle name="Comma 2 2 2 2 3 3 4" xfId="17092"/>
    <cellStyle name="Comma 2 2 2 2 3 3 5" xfId="15008"/>
    <cellStyle name="Comma 2 2 2 2 3 3 6" xfId="12924"/>
    <cellStyle name="Comma 2 2 2 2 3 3 7" xfId="10840"/>
    <cellStyle name="Comma 2 2 2 2 3 3 8" xfId="8756"/>
    <cellStyle name="Comma 2 2 2 2 3 3 9" xfId="6672"/>
    <cellStyle name="Comma 2 2 2 2 3 4" xfId="703"/>
    <cellStyle name="Comma 2 2 2 2 3 4 10" xfId="2789"/>
    <cellStyle name="Comma 2 2 2 2 3 4 2" xfId="1747"/>
    <cellStyle name="Comma 2 2 2 2 3 4 2 2" xfId="18391"/>
    <cellStyle name="Comma 2 2 2 2 3 4 2 3" xfId="16307"/>
    <cellStyle name="Comma 2 2 2 2 3 4 2 4" xfId="14223"/>
    <cellStyle name="Comma 2 2 2 2 3 4 2 5" xfId="12139"/>
    <cellStyle name="Comma 2 2 2 2 3 4 2 6" xfId="10055"/>
    <cellStyle name="Comma 2 2 2 2 3 4 2 7" xfId="7971"/>
    <cellStyle name="Comma 2 2 2 2 3 4 2 8" xfId="5887"/>
    <cellStyle name="Comma 2 2 2 2 3 4 2 9" xfId="3831"/>
    <cellStyle name="Comma 2 2 2 2 3 4 3" xfId="17349"/>
    <cellStyle name="Comma 2 2 2 2 3 4 4" xfId="15265"/>
    <cellStyle name="Comma 2 2 2 2 3 4 5" xfId="13181"/>
    <cellStyle name="Comma 2 2 2 2 3 4 6" xfId="11097"/>
    <cellStyle name="Comma 2 2 2 2 3 4 7" xfId="9013"/>
    <cellStyle name="Comma 2 2 2 2 3 4 8" xfId="6929"/>
    <cellStyle name="Comma 2 2 2 2 3 4 9" xfId="4859"/>
    <cellStyle name="Comma 2 2 2 2 3 5" xfId="1226"/>
    <cellStyle name="Comma 2 2 2 2 3 5 2" xfId="17870"/>
    <cellStyle name="Comma 2 2 2 2 3 5 3" xfId="15786"/>
    <cellStyle name="Comma 2 2 2 2 3 5 4" xfId="13702"/>
    <cellStyle name="Comma 2 2 2 2 3 5 5" xfId="11618"/>
    <cellStyle name="Comma 2 2 2 2 3 5 6" xfId="9534"/>
    <cellStyle name="Comma 2 2 2 2 3 5 7" xfId="7450"/>
    <cellStyle name="Comma 2 2 2 2 3 5 8" xfId="5373"/>
    <cellStyle name="Comma 2 2 2 2 3 5 9" xfId="3310"/>
    <cellStyle name="Comma 2 2 2 2 3 6" xfId="16828"/>
    <cellStyle name="Comma 2 2 2 2 3 7" xfId="14744"/>
    <cellStyle name="Comma 2 2 2 2 3 8" xfId="12660"/>
    <cellStyle name="Comma 2 2 2 2 3 9" xfId="10576"/>
    <cellStyle name="Comma 2 2 2 2 4" xfId="130"/>
    <cellStyle name="Comma 2 2 2 2 4 10" xfId="8454"/>
    <cellStyle name="Comma 2 2 2 2 4 11" xfId="6370"/>
    <cellStyle name="Comma 2 2 2 2 4 12" xfId="4309"/>
    <cellStyle name="Comma 2 2 2 2 4 13" xfId="2230"/>
    <cellStyle name="Comma 2 2 2 2 4 2" xfId="252"/>
    <cellStyle name="Comma 2 2 2 2 4 2 10" xfId="6484"/>
    <cellStyle name="Comma 2 2 2 2 4 2 11" xfId="4417"/>
    <cellStyle name="Comma 2 2 2 2 4 2 12" xfId="2344"/>
    <cellStyle name="Comma 2 2 2 2 4 2 2" xfId="518"/>
    <cellStyle name="Comma 2 2 2 2 4 2 2 10" xfId="4674"/>
    <cellStyle name="Comma 2 2 2 2 4 2 2 11" xfId="2604"/>
    <cellStyle name="Comma 2 2 2 2 4 2 2 2" xfId="1032"/>
    <cellStyle name="Comma 2 2 2 2 4 2 2 2 10" xfId="3118"/>
    <cellStyle name="Comma 2 2 2 2 4 2 2 2 2" xfId="2076"/>
    <cellStyle name="Comma 2 2 2 2 4 2 2 2 2 2" xfId="18720"/>
    <cellStyle name="Comma 2 2 2 2 4 2 2 2 2 3" xfId="16636"/>
    <cellStyle name="Comma 2 2 2 2 4 2 2 2 2 4" xfId="14552"/>
    <cellStyle name="Comma 2 2 2 2 4 2 2 2 2 5" xfId="12468"/>
    <cellStyle name="Comma 2 2 2 2 4 2 2 2 2 6" xfId="10384"/>
    <cellStyle name="Comma 2 2 2 2 4 2 2 2 2 7" xfId="8300"/>
    <cellStyle name="Comma 2 2 2 2 4 2 2 2 2 8" xfId="6216"/>
    <cellStyle name="Comma 2 2 2 2 4 2 2 2 2 9" xfId="4160"/>
    <cellStyle name="Comma 2 2 2 2 4 2 2 2 3" xfId="17678"/>
    <cellStyle name="Comma 2 2 2 2 4 2 2 2 4" xfId="15594"/>
    <cellStyle name="Comma 2 2 2 2 4 2 2 2 5" xfId="13510"/>
    <cellStyle name="Comma 2 2 2 2 4 2 2 2 6" xfId="11426"/>
    <cellStyle name="Comma 2 2 2 2 4 2 2 2 7" xfId="9342"/>
    <cellStyle name="Comma 2 2 2 2 4 2 2 2 8" xfId="7258"/>
    <cellStyle name="Comma 2 2 2 2 4 2 2 2 9" xfId="5188"/>
    <cellStyle name="Comma 2 2 2 2 4 2 2 3" xfId="1562"/>
    <cellStyle name="Comma 2 2 2 2 4 2 2 3 2" xfId="18206"/>
    <cellStyle name="Comma 2 2 2 2 4 2 2 3 3" xfId="16122"/>
    <cellStyle name="Comma 2 2 2 2 4 2 2 3 4" xfId="14038"/>
    <cellStyle name="Comma 2 2 2 2 4 2 2 3 5" xfId="11954"/>
    <cellStyle name="Comma 2 2 2 2 4 2 2 3 6" xfId="9870"/>
    <cellStyle name="Comma 2 2 2 2 4 2 2 3 7" xfId="7786"/>
    <cellStyle name="Comma 2 2 2 2 4 2 2 3 8" xfId="5702"/>
    <cellStyle name="Comma 2 2 2 2 4 2 2 3 9" xfId="3646"/>
    <cellStyle name="Comma 2 2 2 2 4 2 2 4" xfId="17164"/>
    <cellStyle name="Comma 2 2 2 2 4 2 2 5" xfId="15080"/>
    <cellStyle name="Comma 2 2 2 2 4 2 2 6" xfId="12996"/>
    <cellStyle name="Comma 2 2 2 2 4 2 2 7" xfId="10912"/>
    <cellStyle name="Comma 2 2 2 2 4 2 2 8" xfId="8828"/>
    <cellStyle name="Comma 2 2 2 2 4 2 2 9" xfId="6744"/>
    <cellStyle name="Comma 2 2 2 2 4 2 3" xfId="775"/>
    <cellStyle name="Comma 2 2 2 2 4 2 3 10" xfId="2861"/>
    <cellStyle name="Comma 2 2 2 2 4 2 3 2" xfId="1819"/>
    <cellStyle name="Comma 2 2 2 2 4 2 3 2 2" xfId="18463"/>
    <cellStyle name="Comma 2 2 2 2 4 2 3 2 3" xfId="16379"/>
    <cellStyle name="Comma 2 2 2 2 4 2 3 2 4" xfId="14295"/>
    <cellStyle name="Comma 2 2 2 2 4 2 3 2 5" xfId="12211"/>
    <cellStyle name="Comma 2 2 2 2 4 2 3 2 6" xfId="10127"/>
    <cellStyle name="Comma 2 2 2 2 4 2 3 2 7" xfId="8043"/>
    <cellStyle name="Comma 2 2 2 2 4 2 3 2 8" xfId="5959"/>
    <cellStyle name="Comma 2 2 2 2 4 2 3 2 9" xfId="3903"/>
    <cellStyle name="Comma 2 2 2 2 4 2 3 3" xfId="17421"/>
    <cellStyle name="Comma 2 2 2 2 4 2 3 4" xfId="15337"/>
    <cellStyle name="Comma 2 2 2 2 4 2 3 5" xfId="13253"/>
    <cellStyle name="Comma 2 2 2 2 4 2 3 6" xfId="11169"/>
    <cellStyle name="Comma 2 2 2 2 4 2 3 7" xfId="9085"/>
    <cellStyle name="Comma 2 2 2 2 4 2 3 8" xfId="7001"/>
    <cellStyle name="Comma 2 2 2 2 4 2 3 9" xfId="4931"/>
    <cellStyle name="Comma 2 2 2 2 4 2 4" xfId="1302"/>
    <cellStyle name="Comma 2 2 2 2 4 2 4 2" xfId="17946"/>
    <cellStyle name="Comma 2 2 2 2 4 2 4 3" xfId="15862"/>
    <cellStyle name="Comma 2 2 2 2 4 2 4 4" xfId="13778"/>
    <cellStyle name="Comma 2 2 2 2 4 2 4 5" xfId="11694"/>
    <cellStyle name="Comma 2 2 2 2 4 2 4 6" xfId="9610"/>
    <cellStyle name="Comma 2 2 2 2 4 2 4 7" xfId="7526"/>
    <cellStyle name="Comma 2 2 2 2 4 2 4 8" xfId="5445"/>
    <cellStyle name="Comma 2 2 2 2 4 2 4 9" xfId="3386"/>
    <cellStyle name="Comma 2 2 2 2 4 2 5" xfId="16904"/>
    <cellStyle name="Comma 2 2 2 2 4 2 6" xfId="14820"/>
    <cellStyle name="Comma 2 2 2 2 4 2 7" xfId="12736"/>
    <cellStyle name="Comma 2 2 2 2 4 2 8" xfId="10652"/>
    <cellStyle name="Comma 2 2 2 2 4 2 9" xfId="8568"/>
    <cellStyle name="Comma 2 2 2 2 4 3" xfId="410"/>
    <cellStyle name="Comma 2 2 2 2 4 3 10" xfId="4566"/>
    <cellStyle name="Comma 2 2 2 2 4 3 11" xfId="2496"/>
    <cellStyle name="Comma 2 2 2 2 4 3 2" xfId="924"/>
    <cellStyle name="Comma 2 2 2 2 4 3 2 10" xfId="3010"/>
    <cellStyle name="Comma 2 2 2 2 4 3 2 2" xfId="1968"/>
    <cellStyle name="Comma 2 2 2 2 4 3 2 2 2" xfId="18612"/>
    <cellStyle name="Comma 2 2 2 2 4 3 2 2 3" xfId="16528"/>
    <cellStyle name="Comma 2 2 2 2 4 3 2 2 4" xfId="14444"/>
    <cellStyle name="Comma 2 2 2 2 4 3 2 2 5" xfId="12360"/>
    <cellStyle name="Comma 2 2 2 2 4 3 2 2 6" xfId="10276"/>
    <cellStyle name="Comma 2 2 2 2 4 3 2 2 7" xfId="8192"/>
    <cellStyle name="Comma 2 2 2 2 4 3 2 2 8" xfId="6108"/>
    <cellStyle name="Comma 2 2 2 2 4 3 2 2 9" xfId="4052"/>
    <cellStyle name="Comma 2 2 2 2 4 3 2 3" xfId="17570"/>
    <cellStyle name="Comma 2 2 2 2 4 3 2 4" xfId="15486"/>
    <cellStyle name="Comma 2 2 2 2 4 3 2 5" xfId="13402"/>
    <cellStyle name="Comma 2 2 2 2 4 3 2 6" xfId="11318"/>
    <cellStyle name="Comma 2 2 2 2 4 3 2 7" xfId="9234"/>
    <cellStyle name="Comma 2 2 2 2 4 3 2 8" xfId="7150"/>
    <cellStyle name="Comma 2 2 2 2 4 3 2 9" xfId="5080"/>
    <cellStyle name="Comma 2 2 2 2 4 3 3" xfId="1454"/>
    <cellStyle name="Comma 2 2 2 2 4 3 3 2" xfId="18098"/>
    <cellStyle name="Comma 2 2 2 2 4 3 3 3" xfId="16014"/>
    <cellStyle name="Comma 2 2 2 2 4 3 3 4" xfId="13930"/>
    <cellStyle name="Comma 2 2 2 2 4 3 3 5" xfId="11846"/>
    <cellStyle name="Comma 2 2 2 2 4 3 3 6" xfId="9762"/>
    <cellStyle name="Comma 2 2 2 2 4 3 3 7" xfId="7678"/>
    <cellStyle name="Comma 2 2 2 2 4 3 3 8" xfId="5594"/>
    <cellStyle name="Comma 2 2 2 2 4 3 3 9" xfId="3538"/>
    <cellStyle name="Comma 2 2 2 2 4 3 4" xfId="17056"/>
    <cellStyle name="Comma 2 2 2 2 4 3 5" xfId="14972"/>
    <cellStyle name="Comma 2 2 2 2 4 3 6" xfId="12888"/>
    <cellStyle name="Comma 2 2 2 2 4 3 7" xfId="10804"/>
    <cellStyle name="Comma 2 2 2 2 4 3 8" xfId="8720"/>
    <cellStyle name="Comma 2 2 2 2 4 3 9" xfId="6636"/>
    <cellStyle name="Comma 2 2 2 2 4 4" xfId="667"/>
    <cellStyle name="Comma 2 2 2 2 4 4 10" xfId="2753"/>
    <cellStyle name="Comma 2 2 2 2 4 4 2" xfId="1711"/>
    <cellStyle name="Comma 2 2 2 2 4 4 2 2" xfId="18355"/>
    <cellStyle name="Comma 2 2 2 2 4 4 2 3" xfId="16271"/>
    <cellStyle name="Comma 2 2 2 2 4 4 2 4" xfId="14187"/>
    <cellStyle name="Comma 2 2 2 2 4 4 2 5" xfId="12103"/>
    <cellStyle name="Comma 2 2 2 2 4 4 2 6" xfId="10019"/>
    <cellStyle name="Comma 2 2 2 2 4 4 2 7" xfId="7935"/>
    <cellStyle name="Comma 2 2 2 2 4 4 2 8" xfId="5851"/>
    <cellStyle name="Comma 2 2 2 2 4 4 2 9" xfId="3795"/>
    <cellStyle name="Comma 2 2 2 2 4 4 3" xfId="17313"/>
    <cellStyle name="Comma 2 2 2 2 4 4 4" xfId="15229"/>
    <cellStyle name="Comma 2 2 2 2 4 4 5" xfId="13145"/>
    <cellStyle name="Comma 2 2 2 2 4 4 6" xfId="11061"/>
    <cellStyle name="Comma 2 2 2 2 4 4 7" xfId="8977"/>
    <cellStyle name="Comma 2 2 2 2 4 4 8" xfId="6893"/>
    <cellStyle name="Comma 2 2 2 2 4 4 9" xfId="4823"/>
    <cellStyle name="Comma 2 2 2 2 4 5" xfId="1188"/>
    <cellStyle name="Comma 2 2 2 2 4 5 2" xfId="17832"/>
    <cellStyle name="Comma 2 2 2 2 4 5 3" xfId="15748"/>
    <cellStyle name="Comma 2 2 2 2 4 5 4" xfId="13664"/>
    <cellStyle name="Comma 2 2 2 2 4 5 5" xfId="11580"/>
    <cellStyle name="Comma 2 2 2 2 4 5 6" xfId="9496"/>
    <cellStyle name="Comma 2 2 2 2 4 5 7" xfId="7412"/>
    <cellStyle name="Comma 2 2 2 2 4 5 8" xfId="5337"/>
    <cellStyle name="Comma 2 2 2 2 4 5 9" xfId="3272"/>
    <cellStyle name="Comma 2 2 2 2 4 6" xfId="16790"/>
    <cellStyle name="Comma 2 2 2 2 4 7" xfId="14706"/>
    <cellStyle name="Comma 2 2 2 2 4 8" xfId="12622"/>
    <cellStyle name="Comma 2 2 2 2 4 9" xfId="10538"/>
    <cellStyle name="Comma 2 2 2 2 5" xfId="212"/>
    <cellStyle name="Comma 2 2 2 2 5 10" xfId="6446"/>
    <cellStyle name="Comma 2 2 2 2 5 11" xfId="4381"/>
    <cellStyle name="Comma 2 2 2 2 5 12" xfId="2306"/>
    <cellStyle name="Comma 2 2 2 2 5 2" xfId="482"/>
    <cellStyle name="Comma 2 2 2 2 5 2 10" xfId="4638"/>
    <cellStyle name="Comma 2 2 2 2 5 2 11" xfId="2568"/>
    <cellStyle name="Comma 2 2 2 2 5 2 2" xfId="996"/>
    <cellStyle name="Comma 2 2 2 2 5 2 2 10" xfId="3082"/>
    <cellStyle name="Comma 2 2 2 2 5 2 2 2" xfId="2040"/>
    <cellStyle name="Comma 2 2 2 2 5 2 2 2 2" xfId="18684"/>
    <cellStyle name="Comma 2 2 2 2 5 2 2 2 3" xfId="16600"/>
    <cellStyle name="Comma 2 2 2 2 5 2 2 2 4" xfId="14516"/>
    <cellStyle name="Comma 2 2 2 2 5 2 2 2 5" xfId="12432"/>
    <cellStyle name="Comma 2 2 2 2 5 2 2 2 6" xfId="10348"/>
    <cellStyle name="Comma 2 2 2 2 5 2 2 2 7" xfId="8264"/>
    <cellStyle name="Comma 2 2 2 2 5 2 2 2 8" xfId="6180"/>
    <cellStyle name="Comma 2 2 2 2 5 2 2 2 9" xfId="4124"/>
    <cellStyle name="Comma 2 2 2 2 5 2 2 3" xfId="17642"/>
    <cellStyle name="Comma 2 2 2 2 5 2 2 4" xfId="15558"/>
    <cellStyle name="Comma 2 2 2 2 5 2 2 5" xfId="13474"/>
    <cellStyle name="Comma 2 2 2 2 5 2 2 6" xfId="11390"/>
    <cellStyle name="Comma 2 2 2 2 5 2 2 7" xfId="9306"/>
    <cellStyle name="Comma 2 2 2 2 5 2 2 8" xfId="7222"/>
    <cellStyle name="Comma 2 2 2 2 5 2 2 9" xfId="5152"/>
    <cellStyle name="Comma 2 2 2 2 5 2 3" xfId="1526"/>
    <cellStyle name="Comma 2 2 2 2 5 2 3 2" xfId="18170"/>
    <cellStyle name="Comma 2 2 2 2 5 2 3 3" xfId="16086"/>
    <cellStyle name="Comma 2 2 2 2 5 2 3 4" xfId="14002"/>
    <cellStyle name="Comma 2 2 2 2 5 2 3 5" xfId="11918"/>
    <cellStyle name="Comma 2 2 2 2 5 2 3 6" xfId="9834"/>
    <cellStyle name="Comma 2 2 2 2 5 2 3 7" xfId="7750"/>
    <cellStyle name="Comma 2 2 2 2 5 2 3 8" xfId="5666"/>
    <cellStyle name="Comma 2 2 2 2 5 2 3 9" xfId="3610"/>
    <cellStyle name="Comma 2 2 2 2 5 2 4" xfId="17128"/>
    <cellStyle name="Comma 2 2 2 2 5 2 5" xfId="15044"/>
    <cellStyle name="Comma 2 2 2 2 5 2 6" xfId="12960"/>
    <cellStyle name="Comma 2 2 2 2 5 2 7" xfId="10876"/>
    <cellStyle name="Comma 2 2 2 2 5 2 8" xfId="8792"/>
    <cellStyle name="Comma 2 2 2 2 5 2 9" xfId="6708"/>
    <cellStyle name="Comma 2 2 2 2 5 3" xfId="739"/>
    <cellStyle name="Comma 2 2 2 2 5 3 10" xfId="2825"/>
    <cellStyle name="Comma 2 2 2 2 5 3 2" xfId="1783"/>
    <cellStyle name="Comma 2 2 2 2 5 3 2 2" xfId="18427"/>
    <cellStyle name="Comma 2 2 2 2 5 3 2 3" xfId="16343"/>
    <cellStyle name="Comma 2 2 2 2 5 3 2 4" xfId="14259"/>
    <cellStyle name="Comma 2 2 2 2 5 3 2 5" xfId="12175"/>
    <cellStyle name="Comma 2 2 2 2 5 3 2 6" xfId="10091"/>
    <cellStyle name="Comma 2 2 2 2 5 3 2 7" xfId="8007"/>
    <cellStyle name="Comma 2 2 2 2 5 3 2 8" xfId="5923"/>
    <cellStyle name="Comma 2 2 2 2 5 3 2 9" xfId="3867"/>
    <cellStyle name="Comma 2 2 2 2 5 3 3" xfId="17385"/>
    <cellStyle name="Comma 2 2 2 2 5 3 4" xfId="15301"/>
    <cellStyle name="Comma 2 2 2 2 5 3 5" xfId="13217"/>
    <cellStyle name="Comma 2 2 2 2 5 3 6" xfId="11133"/>
    <cellStyle name="Comma 2 2 2 2 5 3 7" xfId="9049"/>
    <cellStyle name="Comma 2 2 2 2 5 3 8" xfId="6965"/>
    <cellStyle name="Comma 2 2 2 2 5 3 9" xfId="4895"/>
    <cellStyle name="Comma 2 2 2 2 5 4" xfId="1264"/>
    <cellStyle name="Comma 2 2 2 2 5 4 2" xfId="17908"/>
    <cellStyle name="Comma 2 2 2 2 5 4 3" xfId="15824"/>
    <cellStyle name="Comma 2 2 2 2 5 4 4" xfId="13740"/>
    <cellStyle name="Comma 2 2 2 2 5 4 5" xfId="11656"/>
    <cellStyle name="Comma 2 2 2 2 5 4 6" xfId="9572"/>
    <cellStyle name="Comma 2 2 2 2 5 4 7" xfId="7488"/>
    <cellStyle name="Comma 2 2 2 2 5 4 8" xfId="5409"/>
    <cellStyle name="Comma 2 2 2 2 5 4 9" xfId="3348"/>
    <cellStyle name="Comma 2 2 2 2 5 5" xfId="16866"/>
    <cellStyle name="Comma 2 2 2 2 5 6" xfId="14782"/>
    <cellStyle name="Comma 2 2 2 2 5 7" xfId="12698"/>
    <cellStyle name="Comma 2 2 2 2 5 8" xfId="10614"/>
    <cellStyle name="Comma 2 2 2 2 5 9" xfId="8530"/>
    <cellStyle name="Comma 2 2 2 2 6" xfId="90"/>
    <cellStyle name="Comma 2 2 2 2 6 10" xfId="6332"/>
    <cellStyle name="Comma 2 2 2 2 6 11" xfId="4273"/>
    <cellStyle name="Comma 2 2 2 2 6 12" xfId="2192"/>
    <cellStyle name="Comma 2 2 2 2 6 2" xfId="374"/>
    <cellStyle name="Comma 2 2 2 2 6 2 10" xfId="4530"/>
    <cellStyle name="Comma 2 2 2 2 6 2 11" xfId="2460"/>
    <cellStyle name="Comma 2 2 2 2 6 2 2" xfId="888"/>
    <cellStyle name="Comma 2 2 2 2 6 2 2 10" xfId="2974"/>
    <cellStyle name="Comma 2 2 2 2 6 2 2 2" xfId="1932"/>
    <cellStyle name="Comma 2 2 2 2 6 2 2 2 2" xfId="18576"/>
    <cellStyle name="Comma 2 2 2 2 6 2 2 2 3" xfId="16492"/>
    <cellStyle name="Comma 2 2 2 2 6 2 2 2 4" xfId="14408"/>
    <cellStyle name="Comma 2 2 2 2 6 2 2 2 5" xfId="12324"/>
    <cellStyle name="Comma 2 2 2 2 6 2 2 2 6" xfId="10240"/>
    <cellStyle name="Comma 2 2 2 2 6 2 2 2 7" xfId="8156"/>
    <cellStyle name="Comma 2 2 2 2 6 2 2 2 8" xfId="6072"/>
    <cellStyle name="Comma 2 2 2 2 6 2 2 2 9" xfId="4016"/>
    <cellStyle name="Comma 2 2 2 2 6 2 2 3" xfId="17534"/>
    <cellStyle name="Comma 2 2 2 2 6 2 2 4" xfId="15450"/>
    <cellStyle name="Comma 2 2 2 2 6 2 2 5" xfId="13366"/>
    <cellStyle name="Comma 2 2 2 2 6 2 2 6" xfId="11282"/>
    <cellStyle name="Comma 2 2 2 2 6 2 2 7" xfId="9198"/>
    <cellStyle name="Comma 2 2 2 2 6 2 2 8" xfId="7114"/>
    <cellStyle name="Comma 2 2 2 2 6 2 2 9" xfId="5044"/>
    <cellStyle name="Comma 2 2 2 2 6 2 3" xfId="1418"/>
    <cellStyle name="Comma 2 2 2 2 6 2 3 2" xfId="18062"/>
    <cellStyle name="Comma 2 2 2 2 6 2 3 3" xfId="15978"/>
    <cellStyle name="Comma 2 2 2 2 6 2 3 4" xfId="13894"/>
    <cellStyle name="Comma 2 2 2 2 6 2 3 5" xfId="11810"/>
    <cellStyle name="Comma 2 2 2 2 6 2 3 6" xfId="9726"/>
    <cellStyle name="Comma 2 2 2 2 6 2 3 7" xfId="7642"/>
    <cellStyle name="Comma 2 2 2 2 6 2 3 8" xfId="5558"/>
    <cellStyle name="Comma 2 2 2 2 6 2 3 9" xfId="3502"/>
    <cellStyle name="Comma 2 2 2 2 6 2 4" xfId="17020"/>
    <cellStyle name="Comma 2 2 2 2 6 2 5" xfId="14936"/>
    <cellStyle name="Comma 2 2 2 2 6 2 6" xfId="12852"/>
    <cellStyle name="Comma 2 2 2 2 6 2 7" xfId="10768"/>
    <cellStyle name="Comma 2 2 2 2 6 2 8" xfId="8684"/>
    <cellStyle name="Comma 2 2 2 2 6 2 9" xfId="6600"/>
    <cellStyle name="Comma 2 2 2 2 6 3" xfId="631"/>
    <cellStyle name="Comma 2 2 2 2 6 3 10" xfId="2717"/>
    <cellStyle name="Comma 2 2 2 2 6 3 2" xfId="1675"/>
    <cellStyle name="Comma 2 2 2 2 6 3 2 2" xfId="18319"/>
    <cellStyle name="Comma 2 2 2 2 6 3 2 3" xfId="16235"/>
    <cellStyle name="Comma 2 2 2 2 6 3 2 4" xfId="14151"/>
    <cellStyle name="Comma 2 2 2 2 6 3 2 5" xfId="12067"/>
    <cellStyle name="Comma 2 2 2 2 6 3 2 6" xfId="9983"/>
    <cellStyle name="Comma 2 2 2 2 6 3 2 7" xfId="7899"/>
    <cellStyle name="Comma 2 2 2 2 6 3 2 8" xfId="5815"/>
    <cellStyle name="Comma 2 2 2 2 6 3 2 9" xfId="3759"/>
    <cellStyle name="Comma 2 2 2 2 6 3 3" xfId="17277"/>
    <cellStyle name="Comma 2 2 2 2 6 3 4" xfId="15193"/>
    <cellStyle name="Comma 2 2 2 2 6 3 5" xfId="13109"/>
    <cellStyle name="Comma 2 2 2 2 6 3 6" xfId="11025"/>
    <cellStyle name="Comma 2 2 2 2 6 3 7" xfId="8941"/>
    <cellStyle name="Comma 2 2 2 2 6 3 8" xfId="6857"/>
    <cellStyle name="Comma 2 2 2 2 6 3 9" xfId="4787"/>
    <cellStyle name="Comma 2 2 2 2 6 4" xfId="1150"/>
    <cellStyle name="Comma 2 2 2 2 6 4 2" xfId="17794"/>
    <cellStyle name="Comma 2 2 2 2 6 4 3" xfId="15710"/>
    <cellStyle name="Comma 2 2 2 2 6 4 4" xfId="13626"/>
    <cellStyle name="Comma 2 2 2 2 6 4 5" xfId="11542"/>
    <cellStyle name="Comma 2 2 2 2 6 4 6" xfId="9458"/>
    <cellStyle name="Comma 2 2 2 2 6 4 7" xfId="7374"/>
    <cellStyle name="Comma 2 2 2 2 6 4 8" xfId="5301"/>
    <cellStyle name="Comma 2 2 2 2 6 4 9" xfId="3234"/>
    <cellStyle name="Comma 2 2 2 2 6 5" xfId="16752"/>
    <cellStyle name="Comma 2 2 2 2 6 6" xfId="14668"/>
    <cellStyle name="Comma 2 2 2 2 6 7" xfId="12584"/>
    <cellStyle name="Comma 2 2 2 2 6 8" xfId="10500"/>
    <cellStyle name="Comma 2 2 2 2 6 9" xfId="8416"/>
    <cellStyle name="Comma 2 2 2 2 7" xfId="353"/>
    <cellStyle name="Comma 2 2 2 2 7 10" xfId="4509"/>
    <cellStyle name="Comma 2 2 2 2 7 11" xfId="2439"/>
    <cellStyle name="Comma 2 2 2 2 7 2" xfId="867"/>
    <cellStyle name="Comma 2 2 2 2 7 2 10" xfId="2953"/>
    <cellStyle name="Comma 2 2 2 2 7 2 2" xfId="1911"/>
    <cellStyle name="Comma 2 2 2 2 7 2 2 2" xfId="18555"/>
    <cellStyle name="Comma 2 2 2 2 7 2 2 3" xfId="16471"/>
    <cellStyle name="Comma 2 2 2 2 7 2 2 4" xfId="14387"/>
    <cellStyle name="Comma 2 2 2 2 7 2 2 5" xfId="12303"/>
    <cellStyle name="Comma 2 2 2 2 7 2 2 6" xfId="10219"/>
    <cellStyle name="Comma 2 2 2 2 7 2 2 7" xfId="8135"/>
    <cellStyle name="Comma 2 2 2 2 7 2 2 8" xfId="6051"/>
    <cellStyle name="Comma 2 2 2 2 7 2 2 9" xfId="3995"/>
    <cellStyle name="Comma 2 2 2 2 7 2 3" xfId="17513"/>
    <cellStyle name="Comma 2 2 2 2 7 2 4" xfId="15429"/>
    <cellStyle name="Comma 2 2 2 2 7 2 5" xfId="13345"/>
    <cellStyle name="Comma 2 2 2 2 7 2 6" xfId="11261"/>
    <cellStyle name="Comma 2 2 2 2 7 2 7" xfId="9177"/>
    <cellStyle name="Comma 2 2 2 2 7 2 8" xfId="7093"/>
    <cellStyle name="Comma 2 2 2 2 7 2 9" xfId="5023"/>
    <cellStyle name="Comma 2 2 2 2 7 3" xfId="1397"/>
    <cellStyle name="Comma 2 2 2 2 7 3 2" xfId="18041"/>
    <cellStyle name="Comma 2 2 2 2 7 3 3" xfId="15957"/>
    <cellStyle name="Comma 2 2 2 2 7 3 4" xfId="13873"/>
    <cellStyle name="Comma 2 2 2 2 7 3 5" xfId="11789"/>
    <cellStyle name="Comma 2 2 2 2 7 3 6" xfId="9705"/>
    <cellStyle name="Comma 2 2 2 2 7 3 7" xfId="7621"/>
    <cellStyle name="Comma 2 2 2 2 7 3 8" xfId="5537"/>
    <cellStyle name="Comma 2 2 2 2 7 3 9" xfId="3481"/>
    <cellStyle name="Comma 2 2 2 2 7 4" xfId="16999"/>
    <cellStyle name="Comma 2 2 2 2 7 5" xfId="14915"/>
    <cellStyle name="Comma 2 2 2 2 7 6" xfId="12831"/>
    <cellStyle name="Comma 2 2 2 2 7 7" xfId="10747"/>
    <cellStyle name="Comma 2 2 2 2 7 8" xfId="8663"/>
    <cellStyle name="Comma 2 2 2 2 7 9" xfId="6579"/>
    <cellStyle name="Comma 2 2 2 2 8" xfId="610"/>
    <cellStyle name="Comma 2 2 2 2 8 10" xfId="2696"/>
    <cellStyle name="Comma 2 2 2 2 8 2" xfId="1654"/>
    <cellStyle name="Comma 2 2 2 2 8 2 2" xfId="18298"/>
    <cellStyle name="Comma 2 2 2 2 8 2 3" xfId="16214"/>
    <cellStyle name="Comma 2 2 2 2 8 2 4" xfId="14130"/>
    <cellStyle name="Comma 2 2 2 2 8 2 5" xfId="12046"/>
    <cellStyle name="Comma 2 2 2 2 8 2 6" xfId="9962"/>
    <cellStyle name="Comma 2 2 2 2 8 2 7" xfId="7878"/>
    <cellStyle name="Comma 2 2 2 2 8 2 8" xfId="5794"/>
    <cellStyle name="Comma 2 2 2 2 8 2 9" xfId="3738"/>
    <cellStyle name="Comma 2 2 2 2 8 3" xfId="17256"/>
    <cellStyle name="Comma 2 2 2 2 8 4" xfId="15172"/>
    <cellStyle name="Comma 2 2 2 2 8 5" xfId="13088"/>
    <cellStyle name="Comma 2 2 2 2 8 6" xfId="11004"/>
    <cellStyle name="Comma 2 2 2 2 8 7" xfId="8920"/>
    <cellStyle name="Comma 2 2 2 2 8 8" xfId="6836"/>
    <cellStyle name="Comma 2 2 2 2 8 9" xfId="4766"/>
    <cellStyle name="Comma 2 2 2 2 9" xfId="1126"/>
    <cellStyle name="Comma 2 2 2 2 9 2" xfId="17772"/>
    <cellStyle name="Comma 2 2 2 2 9 3" xfId="15688"/>
    <cellStyle name="Comma 2 2 2 2 9 4" xfId="13604"/>
    <cellStyle name="Comma 2 2 2 2 9 5" xfId="11520"/>
    <cellStyle name="Comma 2 2 2 2 9 6" xfId="9436"/>
    <cellStyle name="Comma 2 2 2 2 9 7" xfId="7352"/>
    <cellStyle name="Comma 2 2 2 2 9 8" xfId="5280"/>
    <cellStyle name="Comma 2 2 2 2 9 9" xfId="3212"/>
    <cellStyle name="Comma 2 2 2 3" xfId="100"/>
    <cellStyle name="Comma 2 2 2 3 10" xfId="12593"/>
    <cellStyle name="Comma 2 2 2 3 11" xfId="10509"/>
    <cellStyle name="Comma 2 2 2 3 12" xfId="8425"/>
    <cellStyle name="Comma 2 2 2 3 13" xfId="6341"/>
    <cellStyle name="Comma 2 2 2 3 14" xfId="4282"/>
    <cellStyle name="Comma 2 2 2 3 15" xfId="2201"/>
    <cellStyle name="Comma 2 2 2 3 2" xfId="178"/>
    <cellStyle name="Comma 2 2 2 3 2 10" xfId="8501"/>
    <cellStyle name="Comma 2 2 2 3 2 11" xfId="6417"/>
    <cellStyle name="Comma 2 2 2 3 2 12" xfId="4354"/>
    <cellStyle name="Comma 2 2 2 3 2 13" xfId="2277"/>
    <cellStyle name="Comma 2 2 2 3 2 2" xfId="300"/>
    <cellStyle name="Comma 2 2 2 3 2 2 10" xfId="6531"/>
    <cellStyle name="Comma 2 2 2 3 2 2 11" xfId="4462"/>
    <cellStyle name="Comma 2 2 2 3 2 2 12" xfId="2391"/>
    <cellStyle name="Comma 2 2 2 3 2 2 2" xfId="563"/>
    <cellStyle name="Comma 2 2 2 3 2 2 2 10" xfId="4719"/>
    <cellStyle name="Comma 2 2 2 3 2 2 2 11" xfId="2649"/>
    <cellStyle name="Comma 2 2 2 3 2 2 2 2" xfId="1077"/>
    <cellStyle name="Comma 2 2 2 3 2 2 2 2 10" xfId="3163"/>
    <cellStyle name="Comma 2 2 2 3 2 2 2 2 2" xfId="2121"/>
    <cellStyle name="Comma 2 2 2 3 2 2 2 2 2 2" xfId="18765"/>
    <cellStyle name="Comma 2 2 2 3 2 2 2 2 2 3" xfId="16681"/>
    <cellStyle name="Comma 2 2 2 3 2 2 2 2 2 4" xfId="14597"/>
    <cellStyle name="Comma 2 2 2 3 2 2 2 2 2 5" xfId="12513"/>
    <cellStyle name="Comma 2 2 2 3 2 2 2 2 2 6" xfId="10429"/>
    <cellStyle name="Comma 2 2 2 3 2 2 2 2 2 7" xfId="8345"/>
    <cellStyle name="Comma 2 2 2 3 2 2 2 2 2 8" xfId="6261"/>
    <cellStyle name="Comma 2 2 2 3 2 2 2 2 2 9" xfId="4205"/>
    <cellStyle name="Comma 2 2 2 3 2 2 2 2 3" xfId="17723"/>
    <cellStyle name="Comma 2 2 2 3 2 2 2 2 4" xfId="15639"/>
    <cellStyle name="Comma 2 2 2 3 2 2 2 2 5" xfId="13555"/>
    <cellStyle name="Comma 2 2 2 3 2 2 2 2 6" xfId="11471"/>
    <cellStyle name="Comma 2 2 2 3 2 2 2 2 7" xfId="9387"/>
    <cellStyle name="Comma 2 2 2 3 2 2 2 2 8" xfId="7303"/>
    <cellStyle name="Comma 2 2 2 3 2 2 2 2 9" xfId="5233"/>
    <cellStyle name="Comma 2 2 2 3 2 2 2 3" xfId="1607"/>
    <cellStyle name="Comma 2 2 2 3 2 2 2 3 2" xfId="18251"/>
    <cellStyle name="Comma 2 2 2 3 2 2 2 3 3" xfId="16167"/>
    <cellStyle name="Comma 2 2 2 3 2 2 2 3 4" xfId="14083"/>
    <cellStyle name="Comma 2 2 2 3 2 2 2 3 5" xfId="11999"/>
    <cellStyle name="Comma 2 2 2 3 2 2 2 3 6" xfId="9915"/>
    <cellStyle name="Comma 2 2 2 3 2 2 2 3 7" xfId="7831"/>
    <cellStyle name="Comma 2 2 2 3 2 2 2 3 8" xfId="5747"/>
    <cellStyle name="Comma 2 2 2 3 2 2 2 3 9" xfId="3691"/>
    <cellStyle name="Comma 2 2 2 3 2 2 2 4" xfId="17209"/>
    <cellStyle name="Comma 2 2 2 3 2 2 2 5" xfId="15125"/>
    <cellStyle name="Comma 2 2 2 3 2 2 2 6" xfId="13041"/>
    <cellStyle name="Comma 2 2 2 3 2 2 2 7" xfId="10957"/>
    <cellStyle name="Comma 2 2 2 3 2 2 2 8" xfId="8873"/>
    <cellStyle name="Comma 2 2 2 3 2 2 2 9" xfId="6789"/>
    <cellStyle name="Comma 2 2 2 3 2 2 3" xfId="820"/>
    <cellStyle name="Comma 2 2 2 3 2 2 3 10" xfId="2906"/>
    <cellStyle name="Comma 2 2 2 3 2 2 3 2" xfId="1864"/>
    <cellStyle name="Comma 2 2 2 3 2 2 3 2 2" xfId="18508"/>
    <cellStyle name="Comma 2 2 2 3 2 2 3 2 3" xfId="16424"/>
    <cellStyle name="Comma 2 2 2 3 2 2 3 2 4" xfId="14340"/>
    <cellStyle name="Comma 2 2 2 3 2 2 3 2 5" xfId="12256"/>
    <cellStyle name="Comma 2 2 2 3 2 2 3 2 6" xfId="10172"/>
    <cellStyle name="Comma 2 2 2 3 2 2 3 2 7" xfId="8088"/>
    <cellStyle name="Comma 2 2 2 3 2 2 3 2 8" xfId="6004"/>
    <cellStyle name="Comma 2 2 2 3 2 2 3 2 9" xfId="3948"/>
    <cellStyle name="Comma 2 2 2 3 2 2 3 3" xfId="17466"/>
    <cellStyle name="Comma 2 2 2 3 2 2 3 4" xfId="15382"/>
    <cellStyle name="Comma 2 2 2 3 2 2 3 5" xfId="13298"/>
    <cellStyle name="Comma 2 2 2 3 2 2 3 6" xfId="11214"/>
    <cellStyle name="Comma 2 2 2 3 2 2 3 7" xfId="9130"/>
    <cellStyle name="Comma 2 2 2 3 2 2 3 8" xfId="7046"/>
    <cellStyle name="Comma 2 2 2 3 2 2 3 9" xfId="4976"/>
    <cellStyle name="Comma 2 2 2 3 2 2 4" xfId="1349"/>
    <cellStyle name="Comma 2 2 2 3 2 2 4 2" xfId="17993"/>
    <cellStyle name="Comma 2 2 2 3 2 2 4 3" xfId="15909"/>
    <cellStyle name="Comma 2 2 2 3 2 2 4 4" xfId="13825"/>
    <cellStyle name="Comma 2 2 2 3 2 2 4 5" xfId="11741"/>
    <cellStyle name="Comma 2 2 2 3 2 2 4 6" xfId="9657"/>
    <cellStyle name="Comma 2 2 2 3 2 2 4 7" xfId="7573"/>
    <cellStyle name="Comma 2 2 2 3 2 2 4 8" xfId="5490"/>
    <cellStyle name="Comma 2 2 2 3 2 2 4 9" xfId="3433"/>
    <cellStyle name="Comma 2 2 2 3 2 2 5" xfId="16951"/>
    <cellStyle name="Comma 2 2 2 3 2 2 6" xfId="14867"/>
    <cellStyle name="Comma 2 2 2 3 2 2 7" xfId="12783"/>
    <cellStyle name="Comma 2 2 2 3 2 2 8" xfId="10699"/>
    <cellStyle name="Comma 2 2 2 3 2 2 9" xfId="8615"/>
    <cellStyle name="Comma 2 2 2 3 2 3" xfId="455"/>
    <cellStyle name="Comma 2 2 2 3 2 3 10" xfId="4611"/>
    <cellStyle name="Comma 2 2 2 3 2 3 11" xfId="2541"/>
    <cellStyle name="Comma 2 2 2 3 2 3 2" xfId="969"/>
    <cellStyle name="Comma 2 2 2 3 2 3 2 10" xfId="3055"/>
    <cellStyle name="Comma 2 2 2 3 2 3 2 2" xfId="2013"/>
    <cellStyle name="Comma 2 2 2 3 2 3 2 2 2" xfId="18657"/>
    <cellStyle name="Comma 2 2 2 3 2 3 2 2 3" xfId="16573"/>
    <cellStyle name="Comma 2 2 2 3 2 3 2 2 4" xfId="14489"/>
    <cellStyle name="Comma 2 2 2 3 2 3 2 2 5" xfId="12405"/>
    <cellStyle name="Comma 2 2 2 3 2 3 2 2 6" xfId="10321"/>
    <cellStyle name="Comma 2 2 2 3 2 3 2 2 7" xfId="8237"/>
    <cellStyle name="Comma 2 2 2 3 2 3 2 2 8" xfId="6153"/>
    <cellStyle name="Comma 2 2 2 3 2 3 2 2 9" xfId="4097"/>
    <cellStyle name="Comma 2 2 2 3 2 3 2 3" xfId="17615"/>
    <cellStyle name="Comma 2 2 2 3 2 3 2 4" xfId="15531"/>
    <cellStyle name="Comma 2 2 2 3 2 3 2 5" xfId="13447"/>
    <cellStyle name="Comma 2 2 2 3 2 3 2 6" xfId="11363"/>
    <cellStyle name="Comma 2 2 2 3 2 3 2 7" xfId="9279"/>
    <cellStyle name="Comma 2 2 2 3 2 3 2 8" xfId="7195"/>
    <cellStyle name="Comma 2 2 2 3 2 3 2 9" xfId="5125"/>
    <cellStyle name="Comma 2 2 2 3 2 3 3" xfId="1499"/>
    <cellStyle name="Comma 2 2 2 3 2 3 3 2" xfId="18143"/>
    <cellStyle name="Comma 2 2 2 3 2 3 3 3" xfId="16059"/>
    <cellStyle name="Comma 2 2 2 3 2 3 3 4" xfId="13975"/>
    <cellStyle name="Comma 2 2 2 3 2 3 3 5" xfId="11891"/>
    <cellStyle name="Comma 2 2 2 3 2 3 3 6" xfId="9807"/>
    <cellStyle name="Comma 2 2 2 3 2 3 3 7" xfId="7723"/>
    <cellStyle name="Comma 2 2 2 3 2 3 3 8" xfId="5639"/>
    <cellStyle name="Comma 2 2 2 3 2 3 3 9" xfId="3583"/>
    <cellStyle name="Comma 2 2 2 3 2 3 4" xfId="17101"/>
    <cellStyle name="Comma 2 2 2 3 2 3 5" xfId="15017"/>
    <cellStyle name="Comma 2 2 2 3 2 3 6" xfId="12933"/>
    <cellStyle name="Comma 2 2 2 3 2 3 7" xfId="10849"/>
    <cellStyle name="Comma 2 2 2 3 2 3 8" xfId="8765"/>
    <cellStyle name="Comma 2 2 2 3 2 3 9" xfId="6681"/>
    <cellStyle name="Comma 2 2 2 3 2 4" xfId="712"/>
    <cellStyle name="Comma 2 2 2 3 2 4 10" xfId="2798"/>
    <cellStyle name="Comma 2 2 2 3 2 4 2" xfId="1756"/>
    <cellStyle name="Comma 2 2 2 3 2 4 2 2" xfId="18400"/>
    <cellStyle name="Comma 2 2 2 3 2 4 2 3" xfId="16316"/>
    <cellStyle name="Comma 2 2 2 3 2 4 2 4" xfId="14232"/>
    <cellStyle name="Comma 2 2 2 3 2 4 2 5" xfId="12148"/>
    <cellStyle name="Comma 2 2 2 3 2 4 2 6" xfId="10064"/>
    <cellStyle name="Comma 2 2 2 3 2 4 2 7" xfId="7980"/>
    <cellStyle name="Comma 2 2 2 3 2 4 2 8" xfId="5896"/>
    <cellStyle name="Comma 2 2 2 3 2 4 2 9" xfId="3840"/>
    <cellStyle name="Comma 2 2 2 3 2 4 3" xfId="17358"/>
    <cellStyle name="Comma 2 2 2 3 2 4 4" xfId="15274"/>
    <cellStyle name="Comma 2 2 2 3 2 4 5" xfId="13190"/>
    <cellStyle name="Comma 2 2 2 3 2 4 6" xfId="11106"/>
    <cellStyle name="Comma 2 2 2 3 2 4 7" xfId="9022"/>
    <cellStyle name="Comma 2 2 2 3 2 4 8" xfId="6938"/>
    <cellStyle name="Comma 2 2 2 3 2 4 9" xfId="4868"/>
    <cellStyle name="Comma 2 2 2 3 2 5" xfId="1235"/>
    <cellStyle name="Comma 2 2 2 3 2 5 2" xfId="17879"/>
    <cellStyle name="Comma 2 2 2 3 2 5 3" xfId="15795"/>
    <cellStyle name="Comma 2 2 2 3 2 5 4" xfId="13711"/>
    <cellStyle name="Comma 2 2 2 3 2 5 5" xfId="11627"/>
    <cellStyle name="Comma 2 2 2 3 2 5 6" xfId="9543"/>
    <cellStyle name="Comma 2 2 2 3 2 5 7" xfId="7459"/>
    <cellStyle name="Comma 2 2 2 3 2 5 8" xfId="5382"/>
    <cellStyle name="Comma 2 2 2 3 2 5 9" xfId="3319"/>
    <cellStyle name="Comma 2 2 2 3 2 6" xfId="16837"/>
    <cellStyle name="Comma 2 2 2 3 2 7" xfId="14753"/>
    <cellStyle name="Comma 2 2 2 3 2 8" xfId="12669"/>
    <cellStyle name="Comma 2 2 2 3 2 9" xfId="10585"/>
    <cellStyle name="Comma 2 2 2 3 3" xfId="139"/>
    <cellStyle name="Comma 2 2 2 3 3 10" xfId="8463"/>
    <cellStyle name="Comma 2 2 2 3 3 11" xfId="6379"/>
    <cellStyle name="Comma 2 2 2 3 3 12" xfId="4318"/>
    <cellStyle name="Comma 2 2 2 3 3 13" xfId="2239"/>
    <cellStyle name="Comma 2 2 2 3 3 2" xfId="261"/>
    <cellStyle name="Comma 2 2 2 3 3 2 10" xfId="6493"/>
    <cellStyle name="Comma 2 2 2 3 3 2 11" xfId="4426"/>
    <cellStyle name="Comma 2 2 2 3 3 2 12" xfId="2353"/>
    <cellStyle name="Comma 2 2 2 3 3 2 2" xfId="527"/>
    <cellStyle name="Comma 2 2 2 3 3 2 2 10" xfId="4683"/>
    <cellStyle name="Comma 2 2 2 3 3 2 2 11" xfId="2613"/>
    <cellStyle name="Comma 2 2 2 3 3 2 2 2" xfId="1041"/>
    <cellStyle name="Comma 2 2 2 3 3 2 2 2 10" xfId="3127"/>
    <cellStyle name="Comma 2 2 2 3 3 2 2 2 2" xfId="2085"/>
    <cellStyle name="Comma 2 2 2 3 3 2 2 2 2 2" xfId="18729"/>
    <cellStyle name="Comma 2 2 2 3 3 2 2 2 2 3" xfId="16645"/>
    <cellStyle name="Comma 2 2 2 3 3 2 2 2 2 4" xfId="14561"/>
    <cellStyle name="Comma 2 2 2 3 3 2 2 2 2 5" xfId="12477"/>
    <cellStyle name="Comma 2 2 2 3 3 2 2 2 2 6" xfId="10393"/>
    <cellStyle name="Comma 2 2 2 3 3 2 2 2 2 7" xfId="8309"/>
    <cellStyle name="Comma 2 2 2 3 3 2 2 2 2 8" xfId="6225"/>
    <cellStyle name="Comma 2 2 2 3 3 2 2 2 2 9" xfId="4169"/>
    <cellStyle name="Comma 2 2 2 3 3 2 2 2 3" xfId="17687"/>
    <cellStyle name="Comma 2 2 2 3 3 2 2 2 4" xfId="15603"/>
    <cellStyle name="Comma 2 2 2 3 3 2 2 2 5" xfId="13519"/>
    <cellStyle name="Comma 2 2 2 3 3 2 2 2 6" xfId="11435"/>
    <cellStyle name="Comma 2 2 2 3 3 2 2 2 7" xfId="9351"/>
    <cellStyle name="Comma 2 2 2 3 3 2 2 2 8" xfId="7267"/>
    <cellStyle name="Comma 2 2 2 3 3 2 2 2 9" xfId="5197"/>
    <cellStyle name="Comma 2 2 2 3 3 2 2 3" xfId="1571"/>
    <cellStyle name="Comma 2 2 2 3 3 2 2 3 2" xfId="18215"/>
    <cellStyle name="Comma 2 2 2 3 3 2 2 3 3" xfId="16131"/>
    <cellStyle name="Comma 2 2 2 3 3 2 2 3 4" xfId="14047"/>
    <cellStyle name="Comma 2 2 2 3 3 2 2 3 5" xfId="11963"/>
    <cellStyle name="Comma 2 2 2 3 3 2 2 3 6" xfId="9879"/>
    <cellStyle name="Comma 2 2 2 3 3 2 2 3 7" xfId="7795"/>
    <cellStyle name="Comma 2 2 2 3 3 2 2 3 8" xfId="5711"/>
    <cellStyle name="Comma 2 2 2 3 3 2 2 3 9" xfId="3655"/>
    <cellStyle name="Comma 2 2 2 3 3 2 2 4" xfId="17173"/>
    <cellStyle name="Comma 2 2 2 3 3 2 2 5" xfId="15089"/>
    <cellStyle name="Comma 2 2 2 3 3 2 2 6" xfId="13005"/>
    <cellStyle name="Comma 2 2 2 3 3 2 2 7" xfId="10921"/>
    <cellStyle name="Comma 2 2 2 3 3 2 2 8" xfId="8837"/>
    <cellStyle name="Comma 2 2 2 3 3 2 2 9" xfId="6753"/>
    <cellStyle name="Comma 2 2 2 3 3 2 3" xfId="784"/>
    <cellStyle name="Comma 2 2 2 3 3 2 3 10" xfId="2870"/>
    <cellStyle name="Comma 2 2 2 3 3 2 3 2" xfId="1828"/>
    <cellStyle name="Comma 2 2 2 3 3 2 3 2 2" xfId="18472"/>
    <cellStyle name="Comma 2 2 2 3 3 2 3 2 3" xfId="16388"/>
    <cellStyle name="Comma 2 2 2 3 3 2 3 2 4" xfId="14304"/>
    <cellStyle name="Comma 2 2 2 3 3 2 3 2 5" xfId="12220"/>
    <cellStyle name="Comma 2 2 2 3 3 2 3 2 6" xfId="10136"/>
    <cellStyle name="Comma 2 2 2 3 3 2 3 2 7" xfId="8052"/>
    <cellStyle name="Comma 2 2 2 3 3 2 3 2 8" xfId="5968"/>
    <cellStyle name="Comma 2 2 2 3 3 2 3 2 9" xfId="3912"/>
    <cellStyle name="Comma 2 2 2 3 3 2 3 3" xfId="17430"/>
    <cellStyle name="Comma 2 2 2 3 3 2 3 4" xfId="15346"/>
    <cellStyle name="Comma 2 2 2 3 3 2 3 5" xfId="13262"/>
    <cellStyle name="Comma 2 2 2 3 3 2 3 6" xfId="11178"/>
    <cellStyle name="Comma 2 2 2 3 3 2 3 7" xfId="9094"/>
    <cellStyle name="Comma 2 2 2 3 3 2 3 8" xfId="7010"/>
    <cellStyle name="Comma 2 2 2 3 3 2 3 9" xfId="4940"/>
    <cellStyle name="Comma 2 2 2 3 3 2 4" xfId="1311"/>
    <cellStyle name="Comma 2 2 2 3 3 2 4 2" xfId="17955"/>
    <cellStyle name="Comma 2 2 2 3 3 2 4 3" xfId="15871"/>
    <cellStyle name="Comma 2 2 2 3 3 2 4 4" xfId="13787"/>
    <cellStyle name="Comma 2 2 2 3 3 2 4 5" xfId="11703"/>
    <cellStyle name="Comma 2 2 2 3 3 2 4 6" xfId="9619"/>
    <cellStyle name="Comma 2 2 2 3 3 2 4 7" xfId="7535"/>
    <cellStyle name="Comma 2 2 2 3 3 2 4 8" xfId="5454"/>
    <cellStyle name="Comma 2 2 2 3 3 2 4 9" xfId="3395"/>
    <cellStyle name="Comma 2 2 2 3 3 2 5" xfId="16913"/>
    <cellStyle name="Comma 2 2 2 3 3 2 6" xfId="14829"/>
    <cellStyle name="Comma 2 2 2 3 3 2 7" xfId="12745"/>
    <cellStyle name="Comma 2 2 2 3 3 2 8" xfId="10661"/>
    <cellStyle name="Comma 2 2 2 3 3 2 9" xfId="8577"/>
    <cellStyle name="Comma 2 2 2 3 3 3" xfId="419"/>
    <cellStyle name="Comma 2 2 2 3 3 3 10" xfId="4575"/>
    <cellStyle name="Comma 2 2 2 3 3 3 11" xfId="2505"/>
    <cellStyle name="Comma 2 2 2 3 3 3 2" xfId="933"/>
    <cellStyle name="Comma 2 2 2 3 3 3 2 10" xfId="3019"/>
    <cellStyle name="Comma 2 2 2 3 3 3 2 2" xfId="1977"/>
    <cellStyle name="Comma 2 2 2 3 3 3 2 2 2" xfId="18621"/>
    <cellStyle name="Comma 2 2 2 3 3 3 2 2 3" xfId="16537"/>
    <cellStyle name="Comma 2 2 2 3 3 3 2 2 4" xfId="14453"/>
    <cellStyle name="Comma 2 2 2 3 3 3 2 2 5" xfId="12369"/>
    <cellStyle name="Comma 2 2 2 3 3 3 2 2 6" xfId="10285"/>
    <cellStyle name="Comma 2 2 2 3 3 3 2 2 7" xfId="8201"/>
    <cellStyle name="Comma 2 2 2 3 3 3 2 2 8" xfId="6117"/>
    <cellStyle name="Comma 2 2 2 3 3 3 2 2 9" xfId="4061"/>
    <cellStyle name="Comma 2 2 2 3 3 3 2 3" xfId="17579"/>
    <cellStyle name="Comma 2 2 2 3 3 3 2 4" xfId="15495"/>
    <cellStyle name="Comma 2 2 2 3 3 3 2 5" xfId="13411"/>
    <cellStyle name="Comma 2 2 2 3 3 3 2 6" xfId="11327"/>
    <cellStyle name="Comma 2 2 2 3 3 3 2 7" xfId="9243"/>
    <cellStyle name="Comma 2 2 2 3 3 3 2 8" xfId="7159"/>
    <cellStyle name="Comma 2 2 2 3 3 3 2 9" xfId="5089"/>
    <cellStyle name="Comma 2 2 2 3 3 3 3" xfId="1463"/>
    <cellStyle name="Comma 2 2 2 3 3 3 3 2" xfId="18107"/>
    <cellStyle name="Comma 2 2 2 3 3 3 3 3" xfId="16023"/>
    <cellStyle name="Comma 2 2 2 3 3 3 3 4" xfId="13939"/>
    <cellStyle name="Comma 2 2 2 3 3 3 3 5" xfId="11855"/>
    <cellStyle name="Comma 2 2 2 3 3 3 3 6" xfId="9771"/>
    <cellStyle name="Comma 2 2 2 3 3 3 3 7" xfId="7687"/>
    <cellStyle name="Comma 2 2 2 3 3 3 3 8" xfId="5603"/>
    <cellStyle name="Comma 2 2 2 3 3 3 3 9" xfId="3547"/>
    <cellStyle name="Comma 2 2 2 3 3 3 4" xfId="17065"/>
    <cellStyle name="Comma 2 2 2 3 3 3 5" xfId="14981"/>
    <cellStyle name="Comma 2 2 2 3 3 3 6" xfId="12897"/>
    <cellStyle name="Comma 2 2 2 3 3 3 7" xfId="10813"/>
    <cellStyle name="Comma 2 2 2 3 3 3 8" xfId="8729"/>
    <cellStyle name="Comma 2 2 2 3 3 3 9" xfId="6645"/>
    <cellStyle name="Comma 2 2 2 3 3 4" xfId="676"/>
    <cellStyle name="Comma 2 2 2 3 3 4 10" xfId="2762"/>
    <cellStyle name="Comma 2 2 2 3 3 4 2" xfId="1720"/>
    <cellStyle name="Comma 2 2 2 3 3 4 2 2" xfId="18364"/>
    <cellStyle name="Comma 2 2 2 3 3 4 2 3" xfId="16280"/>
    <cellStyle name="Comma 2 2 2 3 3 4 2 4" xfId="14196"/>
    <cellStyle name="Comma 2 2 2 3 3 4 2 5" xfId="12112"/>
    <cellStyle name="Comma 2 2 2 3 3 4 2 6" xfId="10028"/>
    <cellStyle name="Comma 2 2 2 3 3 4 2 7" xfId="7944"/>
    <cellStyle name="Comma 2 2 2 3 3 4 2 8" xfId="5860"/>
    <cellStyle name="Comma 2 2 2 3 3 4 2 9" xfId="3804"/>
    <cellStyle name="Comma 2 2 2 3 3 4 3" xfId="17322"/>
    <cellStyle name="Comma 2 2 2 3 3 4 4" xfId="15238"/>
    <cellStyle name="Comma 2 2 2 3 3 4 5" xfId="13154"/>
    <cellStyle name="Comma 2 2 2 3 3 4 6" xfId="11070"/>
    <cellStyle name="Comma 2 2 2 3 3 4 7" xfId="8986"/>
    <cellStyle name="Comma 2 2 2 3 3 4 8" xfId="6902"/>
    <cellStyle name="Comma 2 2 2 3 3 4 9" xfId="4832"/>
    <cellStyle name="Comma 2 2 2 3 3 5" xfId="1197"/>
    <cellStyle name="Comma 2 2 2 3 3 5 2" xfId="17841"/>
    <cellStyle name="Comma 2 2 2 3 3 5 3" xfId="15757"/>
    <cellStyle name="Comma 2 2 2 3 3 5 4" xfId="13673"/>
    <cellStyle name="Comma 2 2 2 3 3 5 5" xfId="11589"/>
    <cellStyle name="Comma 2 2 2 3 3 5 6" xfId="9505"/>
    <cellStyle name="Comma 2 2 2 3 3 5 7" xfId="7421"/>
    <cellStyle name="Comma 2 2 2 3 3 5 8" xfId="5346"/>
    <cellStyle name="Comma 2 2 2 3 3 5 9" xfId="3281"/>
    <cellStyle name="Comma 2 2 2 3 3 6" xfId="16799"/>
    <cellStyle name="Comma 2 2 2 3 3 7" xfId="14715"/>
    <cellStyle name="Comma 2 2 2 3 3 8" xfId="12631"/>
    <cellStyle name="Comma 2 2 2 3 3 9" xfId="10547"/>
    <cellStyle name="Comma 2 2 2 3 4" xfId="222"/>
    <cellStyle name="Comma 2 2 2 3 4 10" xfId="6455"/>
    <cellStyle name="Comma 2 2 2 3 4 11" xfId="4390"/>
    <cellStyle name="Comma 2 2 2 3 4 12" xfId="2315"/>
    <cellStyle name="Comma 2 2 2 3 4 2" xfId="491"/>
    <cellStyle name="Comma 2 2 2 3 4 2 10" xfId="4647"/>
    <cellStyle name="Comma 2 2 2 3 4 2 11" xfId="2577"/>
    <cellStyle name="Comma 2 2 2 3 4 2 2" xfId="1005"/>
    <cellStyle name="Comma 2 2 2 3 4 2 2 10" xfId="3091"/>
    <cellStyle name="Comma 2 2 2 3 4 2 2 2" xfId="2049"/>
    <cellStyle name="Comma 2 2 2 3 4 2 2 2 2" xfId="18693"/>
    <cellStyle name="Comma 2 2 2 3 4 2 2 2 3" xfId="16609"/>
    <cellStyle name="Comma 2 2 2 3 4 2 2 2 4" xfId="14525"/>
    <cellStyle name="Comma 2 2 2 3 4 2 2 2 5" xfId="12441"/>
    <cellStyle name="Comma 2 2 2 3 4 2 2 2 6" xfId="10357"/>
    <cellStyle name="Comma 2 2 2 3 4 2 2 2 7" xfId="8273"/>
    <cellStyle name="Comma 2 2 2 3 4 2 2 2 8" xfId="6189"/>
    <cellStyle name="Comma 2 2 2 3 4 2 2 2 9" xfId="4133"/>
    <cellStyle name="Comma 2 2 2 3 4 2 2 3" xfId="17651"/>
    <cellStyle name="Comma 2 2 2 3 4 2 2 4" xfId="15567"/>
    <cellStyle name="Comma 2 2 2 3 4 2 2 5" xfId="13483"/>
    <cellStyle name="Comma 2 2 2 3 4 2 2 6" xfId="11399"/>
    <cellStyle name="Comma 2 2 2 3 4 2 2 7" xfId="9315"/>
    <cellStyle name="Comma 2 2 2 3 4 2 2 8" xfId="7231"/>
    <cellStyle name="Comma 2 2 2 3 4 2 2 9" xfId="5161"/>
    <cellStyle name="Comma 2 2 2 3 4 2 3" xfId="1535"/>
    <cellStyle name="Comma 2 2 2 3 4 2 3 2" xfId="18179"/>
    <cellStyle name="Comma 2 2 2 3 4 2 3 3" xfId="16095"/>
    <cellStyle name="Comma 2 2 2 3 4 2 3 4" xfId="14011"/>
    <cellStyle name="Comma 2 2 2 3 4 2 3 5" xfId="11927"/>
    <cellStyle name="Comma 2 2 2 3 4 2 3 6" xfId="9843"/>
    <cellStyle name="Comma 2 2 2 3 4 2 3 7" xfId="7759"/>
    <cellStyle name="Comma 2 2 2 3 4 2 3 8" xfId="5675"/>
    <cellStyle name="Comma 2 2 2 3 4 2 3 9" xfId="3619"/>
    <cellStyle name="Comma 2 2 2 3 4 2 4" xfId="17137"/>
    <cellStyle name="Comma 2 2 2 3 4 2 5" xfId="15053"/>
    <cellStyle name="Comma 2 2 2 3 4 2 6" xfId="12969"/>
    <cellStyle name="Comma 2 2 2 3 4 2 7" xfId="10885"/>
    <cellStyle name="Comma 2 2 2 3 4 2 8" xfId="8801"/>
    <cellStyle name="Comma 2 2 2 3 4 2 9" xfId="6717"/>
    <cellStyle name="Comma 2 2 2 3 4 3" xfId="748"/>
    <cellStyle name="Comma 2 2 2 3 4 3 10" xfId="2834"/>
    <cellStyle name="Comma 2 2 2 3 4 3 2" xfId="1792"/>
    <cellStyle name="Comma 2 2 2 3 4 3 2 2" xfId="18436"/>
    <cellStyle name="Comma 2 2 2 3 4 3 2 3" xfId="16352"/>
    <cellStyle name="Comma 2 2 2 3 4 3 2 4" xfId="14268"/>
    <cellStyle name="Comma 2 2 2 3 4 3 2 5" xfId="12184"/>
    <cellStyle name="Comma 2 2 2 3 4 3 2 6" xfId="10100"/>
    <cellStyle name="Comma 2 2 2 3 4 3 2 7" xfId="8016"/>
    <cellStyle name="Comma 2 2 2 3 4 3 2 8" xfId="5932"/>
    <cellStyle name="Comma 2 2 2 3 4 3 2 9" xfId="3876"/>
    <cellStyle name="Comma 2 2 2 3 4 3 3" xfId="17394"/>
    <cellStyle name="Comma 2 2 2 3 4 3 4" xfId="15310"/>
    <cellStyle name="Comma 2 2 2 3 4 3 5" xfId="13226"/>
    <cellStyle name="Comma 2 2 2 3 4 3 6" xfId="11142"/>
    <cellStyle name="Comma 2 2 2 3 4 3 7" xfId="9058"/>
    <cellStyle name="Comma 2 2 2 3 4 3 8" xfId="6974"/>
    <cellStyle name="Comma 2 2 2 3 4 3 9" xfId="4904"/>
    <cellStyle name="Comma 2 2 2 3 4 4" xfId="1273"/>
    <cellStyle name="Comma 2 2 2 3 4 4 2" xfId="17917"/>
    <cellStyle name="Comma 2 2 2 3 4 4 3" xfId="15833"/>
    <cellStyle name="Comma 2 2 2 3 4 4 4" xfId="13749"/>
    <cellStyle name="Comma 2 2 2 3 4 4 5" xfId="11665"/>
    <cellStyle name="Comma 2 2 2 3 4 4 6" xfId="9581"/>
    <cellStyle name="Comma 2 2 2 3 4 4 7" xfId="7497"/>
    <cellStyle name="Comma 2 2 2 3 4 4 8" xfId="5418"/>
    <cellStyle name="Comma 2 2 2 3 4 4 9" xfId="3357"/>
    <cellStyle name="Comma 2 2 2 3 4 5" xfId="16875"/>
    <cellStyle name="Comma 2 2 2 3 4 6" xfId="14791"/>
    <cellStyle name="Comma 2 2 2 3 4 7" xfId="12707"/>
    <cellStyle name="Comma 2 2 2 3 4 8" xfId="10623"/>
    <cellStyle name="Comma 2 2 2 3 4 9" xfId="8539"/>
    <cellStyle name="Comma 2 2 2 3 5" xfId="383"/>
    <cellStyle name="Comma 2 2 2 3 5 10" xfId="4539"/>
    <cellStyle name="Comma 2 2 2 3 5 11" xfId="2469"/>
    <cellStyle name="Comma 2 2 2 3 5 2" xfId="897"/>
    <cellStyle name="Comma 2 2 2 3 5 2 10" xfId="2983"/>
    <cellStyle name="Comma 2 2 2 3 5 2 2" xfId="1941"/>
    <cellStyle name="Comma 2 2 2 3 5 2 2 2" xfId="18585"/>
    <cellStyle name="Comma 2 2 2 3 5 2 2 3" xfId="16501"/>
    <cellStyle name="Comma 2 2 2 3 5 2 2 4" xfId="14417"/>
    <cellStyle name="Comma 2 2 2 3 5 2 2 5" xfId="12333"/>
    <cellStyle name="Comma 2 2 2 3 5 2 2 6" xfId="10249"/>
    <cellStyle name="Comma 2 2 2 3 5 2 2 7" xfId="8165"/>
    <cellStyle name="Comma 2 2 2 3 5 2 2 8" xfId="6081"/>
    <cellStyle name="Comma 2 2 2 3 5 2 2 9" xfId="4025"/>
    <cellStyle name="Comma 2 2 2 3 5 2 3" xfId="17543"/>
    <cellStyle name="Comma 2 2 2 3 5 2 4" xfId="15459"/>
    <cellStyle name="Comma 2 2 2 3 5 2 5" xfId="13375"/>
    <cellStyle name="Comma 2 2 2 3 5 2 6" xfId="11291"/>
    <cellStyle name="Comma 2 2 2 3 5 2 7" xfId="9207"/>
    <cellStyle name="Comma 2 2 2 3 5 2 8" xfId="7123"/>
    <cellStyle name="Comma 2 2 2 3 5 2 9" xfId="5053"/>
    <cellStyle name="Comma 2 2 2 3 5 3" xfId="1427"/>
    <cellStyle name="Comma 2 2 2 3 5 3 2" xfId="18071"/>
    <cellStyle name="Comma 2 2 2 3 5 3 3" xfId="15987"/>
    <cellStyle name="Comma 2 2 2 3 5 3 4" xfId="13903"/>
    <cellStyle name="Comma 2 2 2 3 5 3 5" xfId="11819"/>
    <cellStyle name="Comma 2 2 2 3 5 3 6" xfId="9735"/>
    <cellStyle name="Comma 2 2 2 3 5 3 7" xfId="7651"/>
    <cellStyle name="Comma 2 2 2 3 5 3 8" xfId="5567"/>
    <cellStyle name="Comma 2 2 2 3 5 3 9" xfId="3511"/>
    <cellStyle name="Comma 2 2 2 3 5 4" xfId="17029"/>
    <cellStyle name="Comma 2 2 2 3 5 5" xfId="14945"/>
    <cellStyle name="Comma 2 2 2 3 5 6" xfId="12861"/>
    <cellStyle name="Comma 2 2 2 3 5 7" xfId="10777"/>
    <cellStyle name="Comma 2 2 2 3 5 8" xfId="8693"/>
    <cellStyle name="Comma 2 2 2 3 5 9" xfId="6609"/>
    <cellStyle name="Comma 2 2 2 3 6" xfId="640"/>
    <cellStyle name="Comma 2 2 2 3 6 10" xfId="2726"/>
    <cellStyle name="Comma 2 2 2 3 6 2" xfId="1684"/>
    <cellStyle name="Comma 2 2 2 3 6 2 2" xfId="18328"/>
    <cellStyle name="Comma 2 2 2 3 6 2 3" xfId="16244"/>
    <cellStyle name="Comma 2 2 2 3 6 2 4" xfId="14160"/>
    <cellStyle name="Comma 2 2 2 3 6 2 5" xfId="12076"/>
    <cellStyle name="Comma 2 2 2 3 6 2 6" xfId="9992"/>
    <cellStyle name="Comma 2 2 2 3 6 2 7" xfId="7908"/>
    <cellStyle name="Comma 2 2 2 3 6 2 8" xfId="5824"/>
    <cellStyle name="Comma 2 2 2 3 6 2 9" xfId="3768"/>
    <cellStyle name="Comma 2 2 2 3 6 3" xfId="17286"/>
    <cellStyle name="Comma 2 2 2 3 6 4" xfId="15202"/>
    <cellStyle name="Comma 2 2 2 3 6 5" xfId="13118"/>
    <cellStyle name="Comma 2 2 2 3 6 6" xfId="11034"/>
    <cellStyle name="Comma 2 2 2 3 6 7" xfId="8950"/>
    <cellStyle name="Comma 2 2 2 3 6 8" xfId="6866"/>
    <cellStyle name="Comma 2 2 2 3 6 9" xfId="4796"/>
    <cellStyle name="Comma 2 2 2 3 7" xfId="1159"/>
    <cellStyle name="Comma 2 2 2 3 7 2" xfId="17803"/>
    <cellStyle name="Comma 2 2 2 3 7 3" xfId="15719"/>
    <cellStyle name="Comma 2 2 2 3 7 4" xfId="13635"/>
    <cellStyle name="Comma 2 2 2 3 7 5" xfId="11551"/>
    <cellStyle name="Comma 2 2 2 3 7 6" xfId="9467"/>
    <cellStyle name="Comma 2 2 2 3 7 7" xfId="7383"/>
    <cellStyle name="Comma 2 2 2 3 7 8" xfId="5310"/>
    <cellStyle name="Comma 2 2 2 3 7 9" xfId="3243"/>
    <cellStyle name="Comma 2 2 2 3 8" xfId="16761"/>
    <cellStyle name="Comma 2 2 2 3 9" xfId="14677"/>
    <cellStyle name="Comma 2 2 2 4" xfId="158"/>
    <cellStyle name="Comma 2 2 2 4 10" xfId="8482"/>
    <cellStyle name="Comma 2 2 2 4 11" xfId="6398"/>
    <cellStyle name="Comma 2 2 2 4 12" xfId="4336"/>
    <cellStyle name="Comma 2 2 2 4 13" xfId="2258"/>
    <cellStyle name="Comma 2 2 2 4 2" xfId="280"/>
    <cellStyle name="Comma 2 2 2 4 2 10" xfId="6512"/>
    <cellStyle name="Comma 2 2 2 4 2 11" xfId="4444"/>
    <cellStyle name="Comma 2 2 2 4 2 12" xfId="2372"/>
    <cellStyle name="Comma 2 2 2 4 2 2" xfId="545"/>
    <cellStyle name="Comma 2 2 2 4 2 2 10" xfId="4701"/>
    <cellStyle name="Comma 2 2 2 4 2 2 11" xfId="2631"/>
    <cellStyle name="Comma 2 2 2 4 2 2 2" xfId="1059"/>
    <cellStyle name="Comma 2 2 2 4 2 2 2 10" xfId="3145"/>
    <cellStyle name="Comma 2 2 2 4 2 2 2 2" xfId="2103"/>
    <cellStyle name="Comma 2 2 2 4 2 2 2 2 2" xfId="18747"/>
    <cellStyle name="Comma 2 2 2 4 2 2 2 2 3" xfId="16663"/>
    <cellStyle name="Comma 2 2 2 4 2 2 2 2 4" xfId="14579"/>
    <cellStyle name="Comma 2 2 2 4 2 2 2 2 5" xfId="12495"/>
    <cellStyle name="Comma 2 2 2 4 2 2 2 2 6" xfId="10411"/>
    <cellStyle name="Comma 2 2 2 4 2 2 2 2 7" xfId="8327"/>
    <cellStyle name="Comma 2 2 2 4 2 2 2 2 8" xfId="6243"/>
    <cellStyle name="Comma 2 2 2 4 2 2 2 2 9" xfId="4187"/>
    <cellStyle name="Comma 2 2 2 4 2 2 2 3" xfId="17705"/>
    <cellStyle name="Comma 2 2 2 4 2 2 2 4" xfId="15621"/>
    <cellStyle name="Comma 2 2 2 4 2 2 2 5" xfId="13537"/>
    <cellStyle name="Comma 2 2 2 4 2 2 2 6" xfId="11453"/>
    <cellStyle name="Comma 2 2 2 4 2 2 2 7" xfId="9369"/>
    <cellStyle name="Comma 2 2 2 4 2 2 2 8" xfId="7285"/>
    <cellStyle name="Comma 2 2 2 4 2 2 2 9" xfId="5215"/>
    <cellStyle name="Comma 2 2 2 4 2 2 3" xfId="1589"/>
    <cellStyle name="Comma 2 2 2 4 2 2 3 2" xfId="18233"/>
    <cellStyle name="Comma 2 2 2 4 2 2 3 3" xfId="16149"/>
    <cellStyle name="Comma 2 2 2 4 2 2 3 4" xfId="14065"/>
    <cellStyle name="Comma 2 2 2 4 2 2 3 5" xfId="11981"/>
    <cellStyle name="Comma 2 2 2 4 2 2 3 6" xfId="9897"/>
    <cellStyle name="Comma 2 2 2 4 2 2 3 7" xfId="7813"/>
    <cellStyle name="Comma 2 2 2 4 2 2 3 8" xfId="5729"/>
    <cellStyle name="Comma 2 2 2 4 2 2 3 9" xfId="3673"/>
    <cellStyle name="Comma 2 2 2 4 2 2 4" xfId="17191"/>
    <cellStyle name="Comma 2 2 2 4 2 2 5" xfId="15107"/>
    <cellStyle name="Comma 2 2 2 4 2 2 6" xfId="13023"/>
    <cellStyle name="Comma 2 2 2 4 2 2 7" xfId="10939"/>
    <cellStyle name="Comma 2 2 2 4 2 2 8" xfId="8855"/>
    <cellStyle name="Comma 2 2 2 4 2 2 9" xfId="6771"/>
    <cellStyle name="Comma 2 2 2 4 2 3" xfId="802"/>
    <cellStyle name="Comma 2 2 2 4 2 3 10" xfId="2888"/>
    <cellStyle name="Comma 2 2 2 4 2 3 2" xfId="1846"/>
    <cellStyle name="Comma 2 2 2 4 2 3 2 2" xfId="18490"/>
    <cellStyle name="Comma 2 2 2 4 2 3 2 3" xfId="16406"/>
    <cellStyle name="Comma 2 2 2 4 2 3 2 4" xfId="14322"/>
    <cellStyle name="Comma 2 2 2 4 2 3 2 5" xfId="12238"/>
    <cellStyle name="Comma 2 2 2 4 2 3 2 6" xfId="10154"/>
    <cellStyle name="Comma 2 2 2 4 2 3 2 7" xfId="8070"/>
    <cellStyle name="Comma 2 2 2 4 2 3 2 8" xfId="5986"/>
    <cellStyle name="Comma 2 2 2 4 2 3 2 9" xfId="3930"/>
    <cellStyle name="Comma 2 2 2 4 2 3 3" xfId="17448"/>
    <cellStyle name="Comma 2 2 2 4 2 3 4" xfId="15364"/>
    <cellStyle name="Comma 2 2 2 4 2 3 5" xfId="13280"/>
    <cellStyle name="Comma 2 2 2 4 2 3 6" xfId="11196"/>
    <cellStyle name="Comma 2 2 2 4 2 3 7" xfId="9112"/>
    <cellStyle name="Comma 2 2 2 4 2 3 8" xfId="7028"/>
    <cellStyle name="Comma 2 2 2 4 2 3 9" xfId="4958"/>
    <cellStyle name="Comma 2 2 2 4 2 4" xfId="1330"/>
    <cellStyle name="Comma 2 2 2 4 2 4 2" xfId="17974"/>
    <cellStyle name="Comma 2 2 2 4 2 4 3" xfId="15890"/>
    <cellStyle name="Comma 2 2 2 4 2 4 4" xfId="13806"/>
    <cellStyle name="Comma 2 2 2 4 2 4 5" xfId="11722"/>
    <cellStyle name="Comma 2 2 2 4 2 4 6" xfId="9638"/>
    <cellStyle name="Comma 2 2 2 4 2 4 7" xfId="7554"/>
    <cellStyle name="Comma 2 2 2 4 2 4 8" xfId="5472"/>
    <cellStyle name="Comma 2 2 2 4 2 4 9" xfId="3414"/>
    <cellStyle name="Comma 2 2 2 4 2 5" xfId="16932"/>
    <cellStyle name="Comma 2 2 2 4 2 6" xfId="14848"/>
    <cellStyle name="Comma 2 2 2 4 2 7" xfId="12764"/>
    <cellStyle name="Comma 2 2 2 4 2 8" xfId="10680"/>
    <cellStyle name="Comma 2 2 2 4 2 9" xfId="8596"/>
    <cellStyle name="Comma 2 2 2 4 3" xfId="437"/>
    <cellStyle name="Comma 2 2 2 4 3 10" xfId="4593"/>
    <cellStyle name="Comma 2 2 2 4 3 11" xfId="2523"/>
    <cellStyle name="Comma 2 2 2 4 3 2" xfId="951"/>
    <cellStyle name="Comma 2 2 2 4 3 2 10" xfId="3037"/>
    <cellStyle name="Comma 2 2 2 4 3 2 2" xfId="1995"/>
    <cellStyle name="Comma 2 2 2 4 3 2 2 2" xfId="18639"/>
    <cellStyle name="Comma 2 2 2 4 3 2 2 3" xfId="16555"/>
    <cellStyle name="Comma 2 2 2 4 3 2 2 4" xfId="14471"/>
    <cellStyle name="Comma 2 2 2 4 3 2 2 5" xfId="12387"/>
    <cellStyle name="Comma 2 2 2 4 3 2 2 6" xfId="10303"/>
    <cellStyle name="Comma 2 2 2 4 3 2 2 7" xfId="8219"/>
    <cellStyle name="Comma 2 2 2 4 3 2 2 8" xfId="6135"/>
    <cellStyle name="Comma 2 2 2 4 3 2 2 9" xfId="4079"/>
    <cellStyle name="Comma 2 2 2 4 3 2 3" xfId="17597"/>
    <cellStyle name="Comma 2 2 2 4 3 2 4" xfId="15513"/>
    <cellStyle name="Comma 2 2 2 4 3 2 5" xfId="13429"/>
    <cellStyle name="Comma 2 2 2 4 3 2 6" xfId="11345"/>
    <cellStyle name="Comma 2 2 2 4 3 2 7" xfId="9261"/>
    <cellStyle name="Comma 2 2 2 4 3 2 8" xfId="7177"/>
    <cellStyle name="Comma 2 2 2 4 3 2 9" xfId="5107"/>
    <cellStyle name="Comma 2 2 2 4 3 3" xfId="1481"/>
    <cellStyle name="Comma 2 2 2 4 3 3 2" xfId="18125"/>
    <cellStyle name="Comma 2 2 2 4 3 3 3" xfId="16041"/>
    <cellStyle name="Comma 2 2 2 4 3 3 4" xfId="13957"/>
    <cellStyle name="Comma 2 2 2 4 3 3 5" xfId="11873"/>
    <cellStyle name="Comma 2 2 2 4 3 3 6" xfId="9789"/>
    <cellStyle name="Comma 2 2 2 4 3 3 7" xfId="7705"/>
    <cellStyle name="Comma 2 2 2 4 3 3 8" xfId="5621"/>
    <cellStyle name="Comma 2 2 2 4 3 3 9" xfId="3565"/>
    <cellStyle name="Comma 2 2 2 4 3 4" xfId="17083"/>
    <cellStyle name="Comma 2 2 2 4 3 5" xfId="14999"/>
    <cellStyle name="Comma 2 2 2 4 3 6" xfId="12915"/>
    <cellStyle name="Comma 2 2 2 4 3 7" xfId="10831"/>
    <cellStyle name="Comma 2 2 2 4 3 8" xfId="8747"/>
    <cellStyle name="Comma 2 2 2 4 3 9" xfId="6663"/>
    <cellStyle name="Comma 2 2 2 4 4" xfId="694"/>
    <cellStyle name="Comma 2 2 2 4 4 10" xfId="2780"/>
    <cellStyle name="Comma 2 2 2 4 4 2" xfId="1738"/>
    <cellStyle name="Comma 2 2 2 4 4 2 2" xfId="18382"/>
    <cellStyle name="Comma 2 2 2 4 4 2 3" xfId="16298"/>
    <cellStyle name="Comma 2 2 2 4 4 2 4" xfId="14214"/>
    <cellStyle name="Comma 2 2 2 4 4 2 5" xfId="12130"/>
    <cellStyle name="Comma 2 2 2 4 4 2 6" xfId="10046"/>
    <cellStyle name="Comma 2 2 2 4 4 2 7" xfId="7962"/>
    <cellStyle name="Comma 2 2 2 4 4 2 8" xfId="5878"/>
    <cellStyle name="Comma 2 2 2 4 4 2 9" xfId="3822"/>
    <cellStyle name="Comma 2 2 2 4 4 3" xfId="17340"/>
    <cellStyle name="Comma 2 2 2 4 4 4" xfId="15256"/>
    <cellStyle name="Comma 2 2 2 4 4 5" xfId="13172"/>
    <cellStyle name="Comma 2 2 2 4 4 6" xfId="11088"/>
    <cellStyle name="Comma 2 2 2 4 4 7" xfId="9004"/>
    <cellStyle name="Comma 2 2 2 4 4 8" xfId="6920"/>
    <cellStyle name="Comma 2 2 2 4 4 9" xfId="4850"/>
    <cellStyle name="Comma 2 2 2 4 5" xfId="1216"/>
    <cellStyle name="Comma 2 2 2 4 5 2" xfId="17860"/>
    <cellStyle name="Comma 2 2 2 4 5 3" xfId="15776"/>
    <cellStyle name="Comma 2 2 2 4 5 4" xfId="13692"/>
    <cellStyle name="Comma 2 2 2 4 5 5" xfId="11608"/>
    <cellStyle name="Comma 2 2 2 4 5 6" xfId="9524"/>
    <cellStyle name="Comma 2 2 2 4 5 7" xfId="7440"/>
    <cellStyle name="Comma 2 2 2 4 5 8" xfId="5364"/>
    <cellStyle name="Comma 2 2 2 4 5 9" xfId="3300"/>
    <cellStyle name="Comma 2 2 2 4 6" xfId="16818"/>
    <cellStyle name="Comma 2 2 2 4 7" xfId="14734"/>
    <cellStyle name="Comma 2 2 2 4 8" xfId="12650"/>
    <cellStyle name="Comma 2 2 2 4 9" xfId="10566"/>
    <cellStyle name="Comma 2 2 2 5" xfId="120"/>
    <cellStyle name="Comma 2 2 2 5 10" xfId="8444"/>
    <cellStyle name="Comma 2 2 2 5 11" xfId="6360"/>
    <cellStyle name="Comma 2 2 2 5 12" xfId="4300"/>
    <cellStyle name="Comma 2 2 2 5 13" xfId="2220"/>
    <cellStyle name="Comma 2 2 2 5 2" xfId="242"/>
    <cellStyle name="Comma 2 2 2 5 2 10" xfId="6474"/>
    <cellStyle name="Comma 2 2 2 5 2 11" xfId="4408"/>
    <cellStyle name="Comma 2 2 2 5 2 12" xfId="2334"/>
    <cellStyle name="Comma 2 2 2 5 2 2" xfId="509"/>
    <cellStyle name="Comma 2 2 2 5 2 2 10" xfId="4665"/>
    <cellStyle name="Comma 2 2 2 5 2 2 11" xfId="2595"/>
    <cellStyle name="Comma 2 2 2 5 2 2 2" xfId="1023"/>
    <cellStyle name="Comma 2 2 2 5 2 2 2 10" xfId="3109"/>
    <cellStyle name="Comma 2 2 2 5 2 2 2 2" xfId="2067"/>
    <cellStyle name="Comma 2 2 2 5 2 2 2 2 2" xfId="18711"/>
    <cellStyle name="Comma 2 2 2 5 2 2 2 2 3" xfId="16627"/>
    <cellStyle name="Comma 2 2 2 5 2 2 2 2 4" xfId="14543"/>
    <cellStyle name="Comma 2 2 2 5 2 2 2 2 5" xfId="12459"/>
    <cellStyle name="Comma 2 2 2 5 2 2 2 2 6" xfId="10375"/>
    <cellStyle name="Comma 2 2 2 5 2 2 2 2 7" xfId="8291"/>
    <cellStyle name="Comma 2 2 2 5 2 2 2 2 8" xfId="6207"/>
    <cellStyle name="Comma 2 2 2 5 2 2 2 2 9" xfId="4151"/>
    <cellStyle name="Comma 2 2 2 5 2 2 2 3" xfId="17669"/>
    <cellStyle name="Comma 2 2 2 5 2 2 2 4" xfId="15585"/>
    <cellStyle name="Comma 2 2 2 5 2 2 2 5" xfId="13501"/>
    <cellStyle name="Comma 2 2 2 5 2 2 2 6" xfId="11417"/>
    <cellStyle name="Comma 2 2 2 5 2 2 2 7" xfId="9333"/>
    <cellStyle name="Comma 2 2 2 5 2 2 2 8" xfId="7249"/>
    <cellStyle name="Comma 2 2 2 5 2 2 2 9" xfId="5179"/>
    <cellStyle name="Comma 2 2 2 5 2 2 3" xfId="1553"/>
    <cellStyle name="Comma 2 2 2 5 2 2 3 2" xfId="18197"/>
    <cellStyle name="Comma 2 2 2 5 2 2 3 3" xfId="16113"/>
    <cellStyle name="Comma 2 2 2 5 2 2 3 4" xfId="14029"/>
    <cellStyle name="Comma 2 2 2 5 2 2 3 5" xfId="11945"/>
    <cellStyle name="Comma 2 2 2 5 2 2 3 6" xfId="9861"/>
    <cellStyle name="Comma 2 2 2 5 2 2 3 7" xfId="7777"/>
    <cellStyle name="Comma 2 2 2 5 2 2 3 8" xfId="5693"/>
    <cellStyle name="Comma 2 2 2 5 2 2 3 9" xfId="3637"/>
    <cellStyle name="Comma 2 2 2 5 2 2 4" xfId="17155"/>
    <cellStyle name="Comma 2 2 2 5 2 2 5" xfId="15071"/>
    <cellStyle name="Comma 2 2 2 5 2 2 6" xfId="12987"/>
    <cellStyle name="Comma 2 2 2 5 2 2 7" xfId="10903"/>
    <cellStyle name="Comma 2 2 2 5 2 2 8" xfId="8819"/>
    <cellStyle name="Comma 2 2 2 5 2 2 9" xfId="6735"/>
    <cellStyle name="Comma 2 2 2 5 2 3" xfId="766"/>
    <cellStyle name="Comma 2 2 2 5 2 3 10" xfId="2852"/>
    <cellStyle name="Comma 2 2 2 5 2 3 2" xfId="1810"/>
    <cellStyle name="Comma 2 2 2 5 2 3 2 2" xfId="18454"/>
    <cellStyle name="Comma 2 2 2 5 2 3 2 3" xfId="16370"/>
    <cellStyle name="Comma 2 2 2 5 2 3 2 4" xfId="14286"/>
    <cellStyle name="Comma 2 2 2 5 2 3 2 5" xfId="12202"/>
    <cellStyle name="Comma 2 2 2 5 2 3 2 6" xfId="10118"/>
    <cellStyle name="Comma 2 2 2 5 2 3 2 7" xfId="8034"/>
    <cellStyle name="Comma 2 2 2 5 2 3 2 8" xfId="5950"/>
    <cellStyle name="Comma 2 2 2 5 2 3 2 9" xfId="3894"/>
    <cellStyle name="Comma 2 2 2 5 2 3 3" xfId="17412"/>
    <cellStyle name="Comma 2 2 2 5 2 3 4" xfId="15328"/>
    <cellStyle name="Comma 2 2 2 5 2 3 5" xfId="13244"/>
    <cellStyle name="Comma 2 2 2 5 2 3 6" xfId="11160"/>
    <cellStyle name="Comma 2 2 2 5 2 3 7" xfId="9076"/>
    <cellStyle name="Comma 2 2 2 5 2 3 8" xfId="6992"/>
    <cellStyle name="Comma 2 2 2 5 2 3 9" xfId="4922"/>
    <cellStyle name="Comma 2 2 2 5 2 4" xfId="1292"/>
    <cellStyle name="Comma 2 2 2 5 2 4 2" xfId="17936"/>
    <cellStyle name="Comma 2 2 2 5 2 4 3" xfId="15852"/>
    <cellStyle name="Comma 2 2 2 5 2 4 4" xfId="13768"/>
    <cellStyle name="Comma 2 2 2 5 2 4 5" xfId="11684"/>
    <cellStyle name="Comma 2 2 2 5 2 4 6" xfId="9600"/>
    <cellStyle name="Comma 2 2 2 5 2 4 7" xfId="7516"/>
    <cellStyle name="Comma 2 2 2 5 2 4 8" xfId="5436"/>
    <cellStyle name="Comma 2 2 2 5 2 4 9" xfId="3376"/>
    <cellStyle name="Comma 2 2 2 5 2 5" xfId="16894"/>
    <cellStyle name="Comma 2 2 2 5 2 6" xfId="14810"/>
    <cellStyle name="Comma 2 2 2 5 2 7" xfId="12726"/>
    <cellStyle name="Comma 2 2 2 5 2 8" xfId="10642"/>
    <cellStyle name="Comma 2 2 2 5 2 9" xfId="8558"/>
    <cellStyle name="Comma 2 2 2 5 3" xfId="401"/>
    <cellStyle name="Comma 2 2 2 5 3 10" xfId="4557"/>
    <cellStyle name="Comma 2 2 2 5 3 11" xfId="2487"/>
    <cellStyle name="Comma 2 2 2 5 3 2" xfId="915"/>
    <cellStyle name="Comma 2 2 2 5 3 2 10" xfId="3001"/>
    <cellStyle name="Comma 2 2 2 5 3 2 2" xfId="1959"/>
    <cellStyle name="Comma 2 2 2 5 3 2 2 2" xfId="18603"/>
    <cellStyle name="Comma 2 2 2 5 3 2 2 3" xfId="16519"/>
    <cellStyle name="Comma 2 2 2 5 3 2 2 4" xfId="14435"/>
    <cellStyle name="Comma 2 2 2 5 3 2 2 5" xfId="12351"/>
    <cellStyle name="Comma 2 2 2 5 3 2 2 6" xfId="10267"/>
    <cellStyle name="Comma 2 2 2 5 3 2 2 7" xfId="8183"/>
    <cellStyle name="Comma 2 2 2 5 3 2 2 8" xfId="6099"/>
    <cellStyle name="Comma 2 2 2 5 3 2 2 9" xfId="4043"/>
    <cellStyle name="Comma 2 2 2 5 3 2 3" xfId="17561"/>
    <cellStyle name="Comma 2 2 2 5 3 2 4" xfId="15477"/>
    <cellStyle name="Comma 2 2 2 5 3 2 5" xfId="13393"/>
    <cellStyle name="Comma 2 2 2 5 3 2 6" xfId="11309"/>
    <cellStyle name="Comma 2 2 2 5 3 2 7" xfId="9225"/>
    <cellStyle name="Comma 2 2 2 5 3 2 8" xfId="7141"/>
    <cellStyle name="Comma 2 2 2 5 3 2 9" xfId="5071"/>
    <cellStyle name="Comma 2 2 2 5 3 3" xfId="1445"/>
    <cellStyle name="Comma 2 2 2 5 3 3 2" xfId="18089"/>
    <cellStyle name="Comma 2 2 2 5 3 3 3" xfId="16005"/>
    <cellStyle name="Comma 2 2 2 5 3 3 4" xfId="13921"/>
    <cellStyle name="Comma 2 2 2 5 3 3 5" xfId="11837"/>
    <cellStyle name="Comma 2 2 2 5 3 3 6" xfId="9753"/>
    <cellStyle name="Comma 2 2 2 5 3 3 7" xfId="7669"/>
    <cellStyle name="Comma 2 2 2 5 3 3 8" xfId="5585"/>
    <cellStyle name="Comma 2 2 2 5 3 3 9" xfId="3529"/>
    <cellStyle name="Comma 2 2 2 5 3 4" xfId="17047"/>
    <cellStyle name="Comma 2 2 2 5 3 5" xfId="14963"/>
    <cellStyle name="Comma 2 2 2 5 3 6" xfId="12879"/>
    <cellStyle name="Comma 2 2 2 5 3 7" xfId="10795"/>
    <cellStyle name="Comma 2 2 2 5 3 8" xfId="8711"/>
    <cellStyle name="Comma 2 2 2 5 3 9" xfId="6627"/>
    <cellStyle name="Comma 2 2 2 5 4" xfId="658"/>
    <cellStyle name="Comma 2 2 2 5 4 10" xfId="2744"/>
    <cellStyle name="Comma 2 2 2 5 4 2" xfId="1702"/>
    <cellStyle name="Comma 2 2 2 5 4 2 2" xfId="18346"/>
    <cellStyle name="Comma 2 2 2 5 4 2 3" xfId="16262"/>
    <cellStyle name="Comma 2 2 2 5 4 2 4" xfId="14178"/>
    <cellStyle name="Comma 2 2 2 5 4 2 5" xfId="12094"/>
    <cellStyle name="Comma 2 2 2 5 4 2 6" xfId="10010"/>
    <cellStyle name="Comma 2 2 2 5 4 2 7" xfId="7926"/>
    <cellStyle name="Comma 2 2 2 5 4 2 8" xfId="5842"/>
    <cellStyle name="Comma 2 2 2 5 4 2 9" xfId="3786"/>
    <cellStyle name="Comma 2 2 2 5 4 3" xfId="17304"/>
    <cellStyle name="Comma 2 2 2 5 4 4" xfId="15220"/>
    <cellStyle name="Comma 2 2 2 5 4 5" xfId="13136"/>
    <cellStyle name="Comma 2 2 2 5 4 6" xfId="11052"/>
    <cellStyle name="Comma 2 2 2 5 4 7" xfId="8968"/>
    <cellStyle name="Comma 2 2 2 5 4 8" xfId="6884"/>
    <cellStyle name="Comma 2 2 2 5 4 9" xfId="4814"/>
    <cellStyle name="Comma 2 2 2 5 5" xfId="1178"/>
    <cellStyle name="Comma 2 2 2 5 5 2" xfId="17822"/>
    <cellStyle name="Comma 2 2 2 5 5 3" xfId="15738"/>
    <cellStyle name="Comma 2 2 2 5 5 4" xfId="13654"/>
    <cellStyle name="Comma 2 2 2 5 5 5" xfId="11570"/>
    <cellStyle name="Comma 2 2 2 5 5 6" xfId="9486"/>
    <cellStyle name="Comma 2 2 2 5 5 7" xfId="7402"/>
    <cellStyle name="Comma 2 2 2 5 5 8" xfId="5328"/>
    <cellStyle name="Comma 2 2 2 5 5 9" xfId="3262"/>
    <cellStyle name="Comma 2 2 2 5 6" xfId="16780"/>
    <cellStyle name="Comma 2 2 2 5 7" xfId="14696"/>
    <cellStyle name="Comma 2 2 2 5 8" xfId="12612"/>
    <cellStyle name="Comma 2 2 2 5 9" xfId="10528"/>
    <cellStyle name="Comma 2 2 2 6" xfId="202"/>
    <cellStyle name="Comma 2 2 2 6 10" xfId="6436"/>
    <cellStyle name="Comma 2 2 2 6 11" xfId="4372"/>
    <cellStyle name="Comma 2 2 2 6 12" xfId="2296"/>
    <cellStyle name="Comma 2 2 2 6 2" xfId="473"/>
    <cellStyle name="Comma 2 2 2 6 2 10" xfId="4629"/>
    <cellStyle name="Comma 2 2 2 6 2 11" xfId="2559"/>
    <cellStyle name="Comma 2 2 2 6 2 2" xfId="987"/>
    <cellStyle name="Comma 2 2 2 6 2 2 10" xfId="3073"/>
    <cellStyle name="Comma 2 2 2 6 2 2 2" xfId="2031"/>
    <cellStyle name="Comma 2 2 2 6 2 2 2 2" xfId="18675"/>
    <cellStyle name="Comma 2 2 2 6 2 2 2 3" xfId="16591"/>
    <cellStyle name="Comma 2 2 2 6 2 2 2 4" xfId="14507"/>
    <cellStyle name="Comma 2 2 2 6 2 2 2 5" xfId="12423"/>
    <cellStyle name="Comma 2 2 2 6 2 2 2 6" xfId="10339"/>
    <cellStyle name="Comma 2 2 2 6 2 2 2 7" xfId="8255"/>
    <cellStyle name="Comma 2 2 2 6 2 2 2 8" xfId="6171"/>
    <cellStyle name="Comma 2 2 2 6 2 2 2 9" xfId="4115"/>
    <cellStyle name="Comma 2 2 2 6 2 2 3" xfId="17633"/>
    <cellStyle name="Comma 2 2 2 6 2 2 4" xfId="15549"/>
    <cellStyle name="Comma 2 2 2 6 2 2 5" xfId="13465"/>
    <cellStyle name="Comma 2 2 2 6 2 2 6" xfId="11381"/>
    <cellStyle name="Comma 2 2 2 6 2 2 7" xfId="9297"/>
    <cellStyle name="Comma 2 2 2 6 2 2 8" xfId="7213"/>
    <cellStyle name="Comma 2 2 2 6 2 2 9" xfId="5143"/>
    <cellStyle name="Comma 2 2 2 6 2 3" xfId="1517"/>
    <cellStyle name="Comma 2 2 2 6 2 3 2" xfId="18161"/>
    <cellStyle name="Comma 2 2 2 6 2 3 3" xfId="16077"/>
    <cellStyle name="Comma 2 2 2 6 2 3 4" xfId="13993"/>
    <cellStyle name="Comma 2 2 2 6 2 3 5" xfId="11909"/>
    <cellStyle name="Comma 2 2 2 6 2 3 6" xfId="9825"/>
    <cellStyle name="Comma 2 2 2 6 2 3 7" xfId="7741"/>
    <cellStyle name="Comma 2 2 2 6 2 3 8" xfId="5657"/>
    <cellStyle name="Comma 2 2 2 6 2 3 9" xfId="3601"/>
    <cellStyle name="Comma 2 2 2 6 2 4" xfId="17119"/>
    <cellStyle name="Comma 2 2 2 6 2 5" xfId="15035"/>
    <cellStyle name="Comma 2 2 2 6 2 6" xfId="12951"/>
    <cellStyle name="Comma 2 2 2 6 2 7" xfId="10867"/>
    <cellStyle name="Comma 2 2 2 6 2 8" xfId="8783"/>
    <cellStyle name="Comma 2 2 2 6 2 9" xfId="6699"/>
    <cellStyle name="Comma 2 2 2 6 3" xfId="730"/>
    <cellStyle name="Comma 2 2 2 6 3 10" xfId="2816"/>
    <cellStyle name="Comma 2 2 2 6 3 2" xfId="1774"/>
    <cellStyle name="Comma 2 2 2 6 3 2 2" xfId="18418"/>
    <cellStyle name="Comma 2 2 2 6 3 2 3" xfId="16334"/>
    <cellStyle name="Comma 2 2 2 6 3 2 4" xfId="14250"/>
    <cellStyle name="Comma 2 2 2 6 3 2 5" xfId="12166"/>
    <cellStyle name="Comma 2 2 2 6 3 2 6" xfId="10082"/>
    <cellStyle name="Comma 2 2 2 6 3 2 7" xfId="7998"/>
    <cellStyle name="Comma 2 2 2 6 3 2 8" xfId="5914"/>
    <cellStyle name="Comma 2 2 2 6 3 2 9" xfId="3858"/>
    <cellStyle name="Comma 2 2 2 6 3 3" xfId="17376"/>
    <cellStyle name="Comma 2 2 2 6 3 4" xfId="15292"/>
    <cellStyle name="Comma 2 2 2 6 3 5" xfId="13208"/>
    <cellStyle name="Comma 2 2 2 6 3 6" xfId="11124"/>
    <cellStyle name="Comma 2 2 2 6 3 7" xfId="9040"/>
    <cellStyle name="Comma 2 2 2 6 3 8" xfId="6956"/>
    <cellStyle name="Comma 2 2 2 6 3 9" xfId="4886"/>
    <cellStyle name="Comma 2 2 2 6 4" xfId="1254"/>
    <cellStyle name="Comma 2 2 2 6 4 2" xfId="17898"/>
    <cellStyle name="Comma 2 2 2 6 4 3" xfId="15814"/>
    <cellStyle name="Comma 2 2 2 6 4 4" xfId="13730"/>
    <cellStyle name="Comma 2 2 2 6 4 5" xfId="11646"/>
    <cellStyle name="Comma 2 2 2 6 4 6" xfId="9562"/>
    <cellStyle name="Comma 2 2 2 6 4 7" xfId="7478"/>
    <cellStyle name="Comma 2 2 2 6 4 8" xfId="5400"/>
    <cellStyle name="Comma 2 2 2 6 4 9" xfId="3338"/>
    <cellStyle name="Comma 2 2 2 6 5" xfId="16856"/>
    <cellStyle name="Comma 2 2 2 6 6" xfId="14772"/>
    <cellStyle name="Comma 2 2 2 6 7" xfId="12688"/>
    <cellStyle name="Comma 2 2 2 6 8" xfId="10604"/>
    <cellStyle name="Comma 2 2 2 6 9" xfId="8520"/>
    <cellStyle name="Comma 2 2 2 7" xfId="76"/>
    <cellStyle name="Comma 2 2 2 7 10" xfId="6320"/>
    <cellStyle name="Comma 2 2 2 7 11" xfId="4262"/>
    <cellStyle name="Comma 2 2 2 7 12" xfId="2180"/>
    <cellStyle name="Comma 2 2 2 7 2" xfId="363"/>
    <cellStyle name="Comma 2 2 2 7 2 10" xfId="4519"/>
    <cellStyle name="Comma 2 2 2 7 2 11" xfId="2449"/>
    <cellStyle name="Comma 2 2 2 7 2 2" xfId="877"/>
    <cellStyle name="Comma 2 2 2 7 2 2 10" xfId="2963"/>
    <cellStyle name="Comma 2 2 2 7 2 2 2" xfId="1921"/>
    <cellStyle name="Comma 2 2 2 7 2 2 2 2" xfId="18565"/>
    <cellStyle name="Comma 2 2 2 7 2 2 2 3" xfId="16481"/>
    <cellStyle name="Comma 2 2 2 7 2 2 2 4" xfId="14397"/>
    <cellStyle name="Comma 2 2 2 7 2 2 2 5" xfId="12313"/>
    <cellStyle name="Comma 2 2 2 7 2 2 2 6" xfId="10229"/>
    <cellStyle name="Comma 2 2 2 7 2 2 2 7" xfId="8145"/>
    <cellStyle name="Comma 2 2 2 7 2 2 2 8" xfId="6061"/>
    <cellStyle name="Comma 2 2 2 7 2 2 2 9" xfId="4005"/>
    <cellStyle name="Comma 2 2 2 7 2 2 3" xfId="17523"/>
    <cellStyle name="Comma 2 2 2 7 2 2 4" xfId="15439"/>
    <cellStyle name="Comma 2 2 2 7 2 2 5" xfId="13355"/>
    <cellStyle name="Comma 2 2 2 7 2 2 6" xfId="11271"/>
    <cellStyle name="Comma 2 2 2 7 2 2 7" xfId="9187"/>
    <cellStyle name="Comma 2 2 2 7 2 2 8" xfId="7103"/>
    <cellStyle name="Comma 2 2 2 7 2 2 9" xfId="5033"/>
    <cellStyle name="Comma 2 2 2 7 2 3" xfId="1407"/>
    <cellStyle name="Comma 2 2 2 7 2 3 2" xfId="18051"/>
    <cellStyle name="Comma 2 2 2 7 2 3 3" xfId="15967"/>
    <cellStyle name="Comma 2 2 2 7 2 3 4" xfId="13883"/>
    <cellStyle name="Comma 2 2 2 7 2 3 5" xfId="11799"/>
    <cellStyle name="Comma 2 2 2 7 2 3 6" xfId="9715"/>
    <cellStyle name="Comma 2 2 2 7 2 3 7" xfId="7631"/>
    <cellStyle name="Comma 2 2 2 7 2 3 8" xfId="5547"/>
    <cellStyle name="Comma 2 2 2 7 2 3 9" xfId="3491"/>
    <cellStyle name="Comma 2 2 2 7 2 4" xfId="17009"/>
    <cellStyle name="Comma 2 2 2 7 2 5" xfId="14925"/>
    <cellStyle name="Comma 2 2 2 7 2 6" xfId="12841"/>
    <cellStyle name="Comma 2 2 2 7 2 7" xfId="10757"/>
    <cellStyle name="Comma 2 2 2 7 2 8" xfId="8673"/>
    <cellStyle name="Comma 2 2 2 7 2 9" xfId="6589"/>
    <cellStyle name="Comma 2 2 2 7 3" xfId="620"/>
    <cellStyle name="Comma 2 2 2 7 3 10" xfId="2706"/>
    <cellStyle name="Comma 2 2 2 7 3 2" xfId="1664"/>
    <cellStyle name="Comma 2 2 2 7 3 2 2" xfId="18308"/>
    <cellStyle name="Comma 2 2 2 7 3 2 3" xfId="16224"/>
    <cellStyle name="Comma 2 2 2 7 3 2 4" xfId="14140"/>
    <cellStyle name="Comma 2 2 2 7 3 2 5" xfId="12056"/>
    <cellStyle name="Comma 2 2 2 7 3 2 6" xfId="9972"/>
    <cellStyle name="Comma 2 2 2 7 3 2 7" xfId="7888"/>
    <cellStyle name="Comma 2 2 2 7 3 2 8" xfId="5804"/>
    <cellStyle name="Comma 2 2 2 7 3 2 9" xfId="3748"/>
    <cellStyle name="Comma 2 2 2 7 3 3" xfId="17266"/>
    <cellStyle name="Comma 2 2 2 7 3 4" xfId="15182"/>
    <cellStyle name="Comma 2 2 2 7 3 5" xfId="13098"/>
    <cellStyle name="Comma 2 2 2 7 3 6" xfId="11014"/>
    <cellStyle name="Comma 2 2 2 7 3 7" xfId="8930"/>
    <cellStyle name="Comma 2 2 2 7 3 8" xfId="6846"/>
    <cellStyle name="Comma 2 2 2 7 3 9" xfId="4776"/>
    <cellStyle name="Comma 2 2 2 7 4" xfId="1136"/>
    <cellStyle name="Comma 2 2 2 7 4 2" xfId="17782"/>
    <cellStyle name="Comma 2 2 2 7 4 3" xfId="15698"/>
    <cellStyle name="Comma 2 2 2 7 4 4" xfId="13614"/>
    <cellStyle name="Comma 2 2 2 7 4 5" xfId="11530"/>
    <cellStyle name="Comma 2 2 2 7 4 6" xfId="9446"/>
    <cellStyle name="Comma 2 2 2 7 4 7" xfId="7362"/>
    <cellStyle name="Comma 2 2 2 7 4 8" xfId="5290"/>
    <cellStyle name="Comma 2 2 2 7 4 9" xfId="3222"/>
    <cellStyle name="Comma 2 2 2 7 5" xfId="16740"/>
    <cellStyle name="Comma 2 2 2 7 6" xfId="14656"/>
    <cellStyle name="Comma 2 2 2 7 7" xfId="12572"/>
    <cellStyle name="Comma 2 2 2 7 8" xfId="10488"/>
    <cellStyle name="Comma 2 2 2 7 9" xfId="8404"/>
    <cellStyle name="Comma 2 2 2 8" xfId="340"/>
    <cellStyle name="Comma 2 2 2 8 10" xfId="4496"/>
    <cellStyle name="Comma 2 2 2 8 11" xfId="2426"/>
    <cellStyle name="Comma 2 2 2 8 2" xfId="854"/>
    <cellStyle name="Comma 2 2 2 8 2 10" xfId="2940"/>
    <cellStyle name="Comma 2 2 2 8 2 2" xfId="1898"/>
    <cellStyle name="Comma 2 2 2 8 2 2 2" xfId="18542"/>
    <cellStyle name="Comma 2 2 2 8 2 2 3" xfId="16458"/>
    <cellStyle name="Comma 2 2 2 8 2 2 4" xfId="14374"/>
    <cellStyle name="Comma 2 2 2 8 2 2 5" xfId="12290"/>
    <cellStyle name="Comma 2 2 2 8 2 2 6" xfId="10206"/>
    <cellStyle name="Comma 2 2 2 8 2 2 7" xfId="8122"/>
    <cellStyle name="Comma 2 2 2 8 2 2 8" xfId="6038"/>
    <cellStyle name="Comma 2 2 2 8 2 2 9" xfId="3982"/>
    <cellStyle name="Comma 2 2 2 8 2 3" xfId="17500"/>
    <cellStyle name="Comma 2 2 2 8 2 4" xfId="15416"/>
    <cellStyle name="Comma 2 2 2 8 2 5" xfId="13332"/>
    <cellStyle name="Comma 2 2 2 8 2 6" xfId="11248"/>
    <cellStyle name="Comma 2 2 2 8 2 7" xfId="9164"/>
    <cellStyle name="Comma 2 2 2 8 2 8" xfId="7080"/>
    <cellStyle name="Comma 2 2 2 8 2 9" xfId="5010"/>
    <cellStyle name="Comma 2 2 2 8 3" xfId="1384"/>
    <cellStyle name="Comma 2 2 2 8 3 2" xfId="18028"/>
    <cellStyle name="Comma 2 2 2 8 3 3" xfId="15944"/>
    <cellStyle name="Comma 2 2 2 8 3 4" xfId="13860"/>
    <cellStyle name="Comma 2 2 2 8 3 5" xfId="11776"/>
    <cellStyle name="Comma 2 2 2 8 3 6" xfId="9692"/>
    <cellStyle name="Comma 2 2 2 8 3 7" xfId="7608"/>
    <cellStyle name="Comma 2 2 2 8 3 8" xfId="5524"/>
    <cellStyle name="Comma 2 2 2 8 3 9" xfId="3468"/>
    <cellStyle name="Comma 2 2 2 8 4" xfId="16986"/>
    <cellStyle name="Comma 2 2 2 8 5" xfId="14902"/>
    <cellStyle name="Comma 2 2 2 8 6" xfId="12818"/>
    <cellStyle name="Comma 2 2 2 8 7" xfId="10734"/>
    <cellStyle name="Comma 2 2 2 8 8" xfId="8650"/>
    <cellStyle name="Comma 2 2 2 8 9" xfId="6566"/>
    <cellStyle name="Comma 2 2 2 9" xfId="597"/>
    <cellStyle name="Comma 2 2 2 9 10" xfId="2683"/>
    <cellStyle name="Comma 2 2 2 9 2" xfId="1641"/>
    <cellStyle name="Comma 2 2 2 9 2 2" xfId="18285"/>
    <cellStyle name="Comma 2 2 2 9 2 3" xfId="16201"/>
    <cellStyle name="Comma 2 2 2 9 2 4" xfId="14117"/>
    <cellStyle name="Comma 2 2 2 9 2 5" xfId="12033"/>
    <cellStyle name="Comma 2 2 2 9 2 6" xfId="9949"/>
    <cellStyle name="Comma 2 2 2 9 2 7" xfId="7865"/>
    <cellStyle name="Comma 2 2 2 9 2 8" xfId="5781"/>
    <cellStyle name="Comma 2 2 2 9 2 9" xfId="3725"/>
    <cellStyle name="Comma 2 2 2 9 3" xfId="17243"/>
    <cellStyle name="Comma 2 2 2 9 4" xfId="15159"/>
    <cellStyle name="Comma 2 2 2 9 5" xfId="13075"/>
    <cellStyle name="Comma 2 2 2 9 6" xfId="10991"/>
    <cellStyle name="Comma 2 2 2 9 7" xfId="8907"/>
    <cellStyle name="Comma 2 2 2 9 8" xfId="6823"/>
    <cellStyle name="Comma 2 2 2 9 9" xfId="4753"/>
    <cellStyle name="Comma 2 2 20" xfId="2152"/>
    <cellStyle name="Comma 2 2 3" xfId="61"/>
    <cellStyle name="Comma 2 2 3 10" xfId="1121"/>
    <cellStyle name="Comma 2 2 3 10 2" xfId="17767"/>
    <cellStyle name="Comma 2 2 3 10 3" xfId="15683"/>
    <cellStyle name="Comma 2 2 3 10 4" xfId="13599"/>
    <cellStyle name="Comma 2 2 3 10 5" xfId="11515"/>
    <cellStyle name="Comma 2 2 3 10 6" xfId="9431"/>
    <cellStyle name="Comma 2 2 3 10 7" xfId="7347"/>
    <cellStyle name="Comma 2 2 3 10 8" xfId="5275"/>
    <cellStyle name="Comma 2 2 3 10 9" xfId="3207"/>
    <cellStyle name="Comma 2 2 3 11" xfId="16725"/>
    <cellStyle name="Comma 2 2 3 12" xfId="14641"/>
    <cellStyle name="Comma 2 2 3 13" xfId="12557"/>
    <cellStyle name="Comma 2 2 3 14" xfId="10473"/>
    <cellStyle name="Comma 2 2 3 15" xfId="8389"/>
    <cellStyle name="Comma 2 2 3 16" xfId="6305"/>
    <cellStyle name="Comma 2 2 3 17" xfId="4247"/>
    <cellStyle name="Comma 2 2 3 18" xfId="2165"/>
    <cellStyle name="Comma 2 2 3 2" xfId="93"/>
    <cellStyle name="Comma 2 2 3 2 10" xfId="14671"/>
    <cellStyle name="Comma 2 2 3 2 11" xfId="12587"/>
    <cellStyle name="Comma 2 2 3 2 12" xfId="10503"/>
    <cellStyle name="Comma 2 2 3 2 13" xfId="8419"/>
    <cellStyle name="Comma 2 2 3 2 14" xfId="6335"/>
    <cellStyle name="Comma 2 2 3 2 15" xfId="4276"/>
    <cellStyle name="Comma 2 2 3 2 16" xfId="2195"/>
    <cellStyle name="Comma 2 2 3 2 2" xfId="113"/>
    <cellStyle name="Comma 2 2 3 2 2 10" xfId="12606"/>
    <cellStyle name="Comma 2 2 3 2 2 11" xfId="10522"/>
    <cellStyle name="Comma 2 2 3 2 2 12" xfId="8438"/>
    <cellStyle name="Comma 2 2 3 2 2 13" xfId="6354"/>
    <cellStyle name="Comma 2 2 3 2 2 14" xfId="4294"/>
    <cellStyle name="Comma 2 2 3 2 2 15" xfId="2214"/>
    <cellStyle name="Comma 2 2 3 2 2 2" xfId="191"/>
    <cellStyle name="Comma 2 2 3 2 2 2 10" xfId="8514"/>
    <cellStyle name="Comma 2 2 3 2 2 2 11" xfId="6430"/>
    <cellStyle name="Comma 2 2 3 2 2 2 12" xfId="4366"/>
    <cellStyle name="Comma 2 2 3 2 2 2 13" xfId="2290"/>
    <cellStyle name="Comma 2 2 3 2 2 2 2" xfId="313"/>
    <cellStyle name="Comma 2 2 3 2 2 2 2 10" xfId="6544"/>
    <cellStyle name="Comma 2 2 3 2 2 2 2 11" xfId="4474"/>
    <cellStyle name="Comma 2 2 3 2 2 2 2 12" xfId="2404"/>
    <cellStyle name="Comma 2 2 3 2 2 2 2 2" xfId="575"/>
    <cellStyle name="Comma 2 2 3 2 2 2 2 2 10" xfId="4731"/>
    <cellStyle name="Comma 2 2 3 2 2 2 2 2 11" xfId="2661"/>
    <cellStyle name="Comma 2 2 3 2 2 2 2 2 2" xfId="1089"/>
    <cellStyle name="Comma 2 2 3 2 2 2 2 2 2 10" xfId="3175"/>
    <cellStyle name="Comma 2 2 3 2 2 2 2 2 2 2" xfId="2133"/>
    <cellStyle name="Comma 2 2 3 2 2 2 2 2 2 2 2" xfId="18777"/>
    <cellStyle name="Comma 2 2 3 2 2 2 2 2 2 2 3" xfId="16693"/>
    <cellStyle name="Comma 2 2 3 2 2 2 2 2 2 2 4" xfId="14609"/>
    <cellStyle name="Comma 2 2 3 2 2 2 2 2 2 2 5" xfId="12525"/>
    <cellStyle name="Comma 2 2 3 2 2 2 2 2 2 2 6" xfId="10441"/>
    <cellStyle name="Comma 2 2 3 2 2 2 2 2 2 2 7" xfId="8357"/>
    <cellStyle name="Comma 2 2 3 2 2 2 2 2 2 2 8" xfId="6273"/>
    <cellStyle name="Comma 2 2 3 2 2 2 2 2 2 2 9" xfId="4217"/>
    <cellStyle name="Comma 2 2 3 2 2 2 2 2 2 3" xfId="17735"/>
    <cellStyle name="Comma 2 2 3 2 2 2 2 2 2 4" xfId="15651"/>
    <cellStyle name="Comma 2 2 3 2 2 2 2 2 2 5" xfId="13567"/>
    <cellStyle name="Comma 2 2 3 2 2 2 2 2 2 6" xfId="11483"/>
    <cellStyle name="Comma 2 2 3 2 2 2 2 2 2 7" xfId="9399"/>
    <cellStyle name="Comma 2 2 3 2 2 2 2 2 2 8" xfId="7315"/>
    <cellStyle name="Comma 2 2 3 2 2 2 2 2 2 9" xfId="5245"/>
    <cellStyle name="Comma 2 2 3 2 2 2 2 2 3" xfId="1619"/>
    <cellStyle name="Comma 2 2 3 2 2 2 2 2 3 2" xfId="18263"/>
    <cellStyle name="Comma 2 2 3 2 2 2 2 2 3 3" xfId="16179"/>
    <cellStyle name="Comma 2 2 3 2 2 2 2 2 3 4" xfId="14095"/>
    <cellStyle name="Comma 2 2 3 2 2 2 2 2 3 5" xfId="12011"/>
    <cellStyle name="Comma 2 2 3 2 2 2 2 2 3 6" xfId="9927"/>
    <cellStyle name="Comma 2 2 3 2 2 2 2 2 3 7" xfId="7843"/>
    <cellStyle name="Comma 2 2 3 2 2 2 2 2 3 8" xfId="5759"/>
    <cellStyle name="Comma 2 2 3 2 2 2 2 2 3 9" xfId="3703"/>
    <cellStyle name="Comma 2 2 3 2 2 2 2 2 4" xfId="17221"/>
    <cellStyle name="Comma 2 2 3 2 2 2 2 2 5" xfId="15137"/>
    <cellStyle name="Comma 2 2 3 2 2 2 2 2 6" xfId="13053"/>
    <cellStyle name="Comma 2 2 3 2 2 2 2 2 7" xfId="10969"/>
    <cellStyle name="Comma 2 2 3 2 2 2 2 2 8" xfId="8885"/>
    <cellStyle name="Comma 2 2 3 2 2 2 2 2 9" xfId="6801"/>
    <cellStyle name="Comma 2 2 3 2 2 2 2 3" xfId="832"/>
    <cellStyle name="Comma 2 2 3 2 2 2 2 3 10" xfId="2918"/>
    <cellStyle name="Comma 2 2 3 2 2 2 2 3 2" xfId="1876"/>
    <cellStyle name="Comma 2 2 3 2 2 2 2 3 2 2" xfId="18520"/>
    <cellStyle name="Comma 2 2 3 2 2 2 2 3 2 3" xfId="16436"/>
    <cellStyle name="Comma 2 2 3 2 2 2 2 3 2 4" xfId="14352"/>
    <cellStyle name="Comma 2 2 3 2 2 2 2 3 2 5" xfId="12268"/>
    <cellStyle name="Comma 2 2 3 2 2 2 2 3 2 6" xfId="10184"/>
    <cellStyle name="Comma 2 2 3 2 2 2 2 3 2 7" xfId="8100"/>
    <cellStyle name="Comma 2 2 3 2 2 2 2 3 2 8" xfId="6016"/>
    <cellStyle name="Comma 2 2 3 2 2 2 2 3 2 9" xfId="3960"/>
    <cellStyle name="Comma 2 2 3 2 2 2 2 3 3" xfId="17478"/>
    <cellStyle name="Comma 2 2 3 2 2 2 2 3 4" xfId="15394"/>
    <cellStyle name="Comma 2 2 3 2 2 2 2 3 5" xfId="13310"/>
    <cellStyle name="Comma 2 2 3 2 2 2 2 3 6" xfId="11226"/>
    <cellStyle name="Comma 2 2 3 2 2 2 2 3 7" xfId="9142"/>
    <cellStyle name="Comma 2 2 3 2 2 2 2 3 8" xfId="7058"/>
    <cellStyle name="Comma 2 2 3 2 2 2 2 3 9" xfId="4988"/>
    <cellStyle name="Comma 2 2 3 2 2 2 2 4" xfId="1362"/>
    <cellStyle name="Comma 2 2 3 2 2 2 2 4 2" xfId="18006"/>
    <cellStyle name="Comma 2 2 3 2 2 2 2 4 3" xfId="15922"/>
    <cellStyle name="Comma 2 2 3 2 2 2 2 4 4" xfId="13838"/>
    <cellStyle name="Comma 2 2 3 2 2 2 2 4 5" xfId="11754"/>
    <cellStyle name="Comma 2 2 3 2 2 2 2 4 6" xfId="9670"/>
    <cellStyle name="Comma 2 2 3 2 2 2 2 4 7" xfId="7586"/>
    <cellStyle name="Comma 2 2 3 2 2 2 2 4 8" xfId="5502"/>
    <cellStyle name="Comma 2 2 3 2 2 2 2 4 9" xfId="3446"/>
    <cellStyle name="Comma 2 2 3 2 2 2 2 5" xfId="16964"/>
    <cellStyle name="Comma 2 2 3 2 2 2 2 6" xfId="14880"/>
    <cellStyle name="Comma 2 2 3 2 2 2 2 7" xfId="12796"/>
    <cellStyle name="Comma 2 2 3 2 2 2 2 8" xfId="10712"/>
    <cellStyle name="Comma 2 2 3 2 2 2 2 9" xfId="8628"/>
    <cellStyle name="Comma 2 2 3 2 2 2 3" xfId="467"/>
    <cellStyle name="Comma 2 2 3 2 2 2 3 10" xfId="4623"/>
    <cellStyle name="Comma 2 2 3 2 2 2 3 11" xfId="2553"/>
    <cellStyle name="Comma 2 2 3 2 2 2 3 2" xfId="981"/>
    <cellStyle name="Comma 2 2 3 2 2 2 3 2 10" xfId="3067"/>
    <cellStyle name="Comma 2 2 3 2 2 2 3 2 2" xfId="2025"/>
    <cellStyle name="Comma 2 2 3 2 2 2 3 2 2 2" xfId="18669"/>
    <cellStyle name="Comma 2 2 3 2 2 2 3 2 2 3" xfId="16585"/>
    <cellStyle name="Comma 2 2 3 2 2 2 3 2 2 4" xfId="14501"/>
    <cellStyle name="Comma 2 2 3 2 2 2 3 2 2 5" xfId="12417"/>
    <cellStyle name="Comma 2 2 3 2 2 2 3 2 2 6" xfId="10333"/>
    <cellStyle name="Comma 2 2 3 2 2 2 3 2 2 7" xfId="8249"/>
    <cellStyle name="Comma 2 2 3 2 2 2 3 2 2 8" xfId="6165"/>
    <cellStyle name="Comma 2 2 3 2 2 2 3 2 2 9" xfId="4109"/>
    <cellStyle name="Comma 2 2 3 2 2 2 3 2 3" xfId="17627"/>
    <cellStyle name="Comma 2 2 3 2 2 2 3 2 4" xfId="15543"/>
    <cellStyle name="Comma 2 2 3 2 2 2 3 2 5" xfId="13459"/>
    <cellStyle name="Comma 2 2 3 2 2 2 3 2 6" xfId="11375"/>
    <cellStyle name="Comma 2 2 3 2 2 2 3 2 7" xfId="9291"/>
    <cellStyle name="Comma 2 2 3 2 2 2 3 2 8" xfId="7207"/>
    <cellStyle name="Comma 2 2 3 2 2 2 3 2 9" xfId="5137"/>
    <cellStyle name="Comma 2 2 3 2 2 2 3 3" xfId="1511"/>
    <cellStyle name="Comma 2 2 3 2 2 2 3 3 2" xfId="18155"/>
    <cellStyle name="Comma 2 2 3 2 2 2 3 3 3" xfId="16071"/>
    <cellStyle name="Comma 2 2 3 2 2 2 3 3 4" xfId="13987"/>
    <cellStyle name="Comma 2 2 3 2 2 2 3 3 5" xfId="11903"/>
    <cellStyle name="Comma 2 2 3 2 2 2 3 3 6" xfId="9819"/>
    <cellStyle name="Comma 2 2 3 2 2 2 3 3 7" xfId="7735"/>
    <cellStyle name="Comma 2 2 3 2 2 2 3 3 8" xfId="5651"/>
    <cellStyle name="Comma 2 2 3 2 2 2 3 3 9" xfId="3595"/>
    <cellStyle name="Comma 2 2 3 2 2 2 3 4" xfId="17113"/>
    <cellStyle name="Comma 2 2 3 2 2 2 3 5" xfId="15029"/>
    <cellStyle name="Comma 2 2 3 2 2 2 3 6" xfId="12945"/>
    <cellStyle name="Comma 2 2 3 2 2 2 3 7" xfId="10861"/>
    <cellStyle name="Comma 2 2 3 2 2 2 3 8" xfId="8777"/>
    <cellStyle name="Comma 2 2 3 2 2 2 3 9" xfId="6693"/>
    <cellStyle name="Comma 2 2 3 2 2 2 4" xfId="724"/>
    <cellStyle name="Comma 2 2 3 2 2 2 4 10" xfId="2810"/>
    <cellStyle name="Comma 2 2 3 2 2 2 4 2" xfId="1768"/>
    <cellStyle name="Comma 2 2 3 2 2 2 4 2 2" xfId="18412"/>
    <cellStyle name="Comma 2 2 3 2 2 2 4 2 3" xfId="16328"/>
    <cellStyle name="Comma 2 2 3 2 2 2 4 2 4" xfId="14244"/>
    <cellStyle name="Comma 2 2 3 2 2 2 4 2 5" xfId="12160"/>
    <cellStyle name="Comma 2 2 3 2 2 2 4 2 6" xfId="10076"/>
    <cellStyle name="Comma 2 2 3 2 2 2 4 2 7" xfId="7992"/>
    <cellStyle name="Comma 2 2 3 2 2 2 4 2 8" xfId="5908"/>
    <cellStyle name="Comma 2 2 3 2 2 2 4 2 9" xfId="3852"/>
    <cellStyle name="Comma 2 2 3 2 2 2 4 3" xfId="17370"/>
    <cellStyle name="Comma 2 2 3 2 2 2 4 4" xfId="15286"/>
    <cellStyle name="Comma 2 2 3 2 2 2 4 5" xfId="13202"/>
    <cellStyle name="Comma 2 2 3 2 2 2 4 6" xfId="11118"/>
    <cellStyle name="Comma 2 2 3 2 2 2 4 7" xfId="9034"/>
    <cellStyle name="Comma 2 2 3 2 2 2 4 8" xfId="6950"/>
    <cellStyle name="Comma 2 2 3 2 2 2 4 9" xfId="4880"/>
    <cellStyle name="Comma 2 2 3 2 2 2 5" xfId="1248"/>
    <cellStyle name="Comma 2 2 3 2 2 2 5 2" xfId="17892"/>
    <cellStyle name="Comma 2 2 3 2 2 2 5 3" xfId="15808"/>
    <cellStyle name="Comma 2 2 3 2 2 2 5 4" xfId="13724"/>
    <cellStyle name="Comma 2 2 3 2 2 2 5 5" xfId="11640"/>
    <cellStyle name="Comma 2 2 3 2 2 2 5 6" xfId="9556"/>
    <cellStyle name="Comma 2 2 3 2 2 2 5 7" xfId="7472"/>
    <cellStyle name="Comma 2 2 3 2 2 2 5 8" xfId="5394"/>
    <cellStyle name="Comma 2 2 3 2 2 2 5 9" xfId="3332"/>
    <cellStyle name="Comma 2 2 3 2 2 2 6" xfId="16850"/>
    <cellStyle name="Comma 2 2 3 2 2 2 7" xfId="14766"/>
    <cellStyle name="Comma 2 2 3 2 2 2 8" xfId="12682"/>
    <cellStyle name="Comma 2 2 3 2 2 2 9" xfId="10598"/>
    <cellStyle name="Comma 2 2 3 2 2 3" xfId="152"/>
    <cellStyle name="Comma 2 2 3 2 2 3 10" xfId="8476"/>
    <cellStyle name="Comma 2 2 3 2 2 3 11" xfId="6392"/>
    <cellStyle name="Comma 2 2 3 2 2 3 12" xfId="4330"/>
    <cellStyle name="Comma 2 2 3 2 2 3 13" xfId="2252"/>
    <cellStyle name="Comma 2 2 3 2 2 3 2" xfId="274"/>
    <cellStyle name="Comma 2 2 3 2 2 3 2 10" xfId="6506"/>
    <cellStyle name="Comma 2 2 3 2 2 3 2 11" xfId="4438"/>
    <cellStyle name="Comma 2 2 3 2 2 3 2 12" xfId="2366"/>
    <cellStyle name="Comma 2 2 3 2 2 3 2 2" xfId="539"/>
    <cellStyle name="Comma 2 2 3 2 2 3 2 2 10" xfId="4695"/>
    <cellStyle name="Comma 2 2 3 2 2 3 2 2 11" xfId="2625"/>
    <cellStyle name="Comma 2 2 3 2 2 3 2 2 2" xfId="1053"/>
    <cellStyle name="Comma 2 2 3 2 2 3 2 2 2 10" xfId="3139"/>
    <cellStyle name="Comma 2 2 3 2 2 3 2 2 2 2" xfId="2097"/>
    <cellStyle name="Comma 2 2 3 2 2 3 2 2 2 2 2" xfId="18741"/>
    <cellStyle name="Comma 2 2 3 2 2 3 2 2 2 2 3" xfId="16657"/>
    <cellStyle name="Comma 2 2 3 2 2 3 2 2 2 2 4" xfId="14573"/>
    <cellStyle name="Comma 2 2 3 2 2 3 2 2 2 2 5" xfId="12489"/>
    <cellStyle name="Comma 2 2 3 2 2 3 2 2 2 2 6" xfId="10405"/>
    <cellStyle name="Comma 2 2 3 2 2 3 2 2 2 2 7" xfId="8321"/>
    <cellStyle name="Comma 2 2 3 2 2 3 2 2 2 2 8" xfId="6237"/>
    <cellStyle name="Comma 2 2 3 2 2 3 2 2 2 2 9" xfId="4181"/>
    <cellStyle name="Comma 2 2 3 2 2 3 2 2 2 3" xfId="17699"/>
    <cellStyle name="Comma 2 2 3 2 2 3 2 2 2 4" xfId="15615"/>
    <cellStyle name="Comma 2 2 3 2 2 3 2 2 2 5" xfId="13531"/>
    <cellStyle name="Comma 2 2 3 2 2 3 2 2 2 6" xfId="11447"/>
    <cellStyle name="Comma 2 2 3 2 2 3 2 2 2 7" xfId="9363"/>
    <cellStyle name="Comma 2 2 3 2 2 3 2 2 2 8" xfId="7279"/>
    <cellStyle name="Comma 2 2 3 2 2 3 2 2 2 9" xfId="5209"/>
    <cellStyle name="Comma 2 2 3 2 2 3 2 2 3" xfId="1583"/>
    <cellStyle name="Comma 2 2 3 2 2 3 2 2 3 2" xfId="18227"/>
    <cellStyle name="Comma 2 2 3 2 2 3 2 2 3 3" xfId="16143"/>
    <cellStyle name="Comma 2 2 3 2 2 3 2 2 3 4" xfId="14059"/>
    <cellStyle name="Comma 2 2 3 2 2 3 2 2 3 5" xfId="11975"/>
    <cellStyle name="Comma 2 2 3 2 2 3 2 2 3 6" xfId="9891"/>
    <cellStyle name="Comma 2 2 3 2 2 3 2 2 3 7" xfId="7807"/>
    <cellStyle name="Comma 2 2 3 2 2 3 2 2 3 8" xfId="5723"/>
    <cellStyle name="Comma 2 2 3 2 2 3 2 2 3 9" xfId="3667"/>
    <cellStyle name="Comma 2 2 3 2 2 3 2 2 4" xfId="17185"/>
    <cellStyle name="Comma 2 2 3 2 2 3 2 2 5" xfId="15101"/>
    <cellStyle name="Comma 2 2 3 2 2 3 2 2 6" xfId="13017"/>
    <cellStyle name="Comma 2 2 3 2 2 3 2 2 7" xfId="10933"/>
    <cellStyle name="Comma 2 2 3 2 2 3 2 2 8" xfId="8849"/>
    <cellStyle name="Comma 2 2 3 2 2 3 2 2 9" xfId="6765"/>
    <cellStyle name="Comma 2 2 3 2 2 3 2 3" xfId="796"/>
    <cellStyle name="Comma 2 2 3 2 2 3 2 3 10" xfId="2882"/>
    <cellStyle name="Comma 2 2 3 2 2 3 2 3 2" xfId="1840"/>
    <cellStyle name="Comma 2 2 3 2 2 3 2 3 2 2" xfId="18484"/>
    <cellStyle name="Comma 2 2 3 2 2 3 2 3 2 3" xfId="16400"/>
    <cellStyle name="Comma 2 2 3 2 2 3 2 3 2 4" xfId="14316"/>
    <cellStyle name="Comma 2 2 3 2 2 3 2 3 2 5" xfId="12232"/>
    <cellStyle name="Comma 2 2 3 2 2 3 2 3 2 6" xfId="10148"/>
    <cellStyle name="Comma 2 2 3 2 2 3 2 3 2 7" xfId="8064"/>
    <cellStyle name="Comma 2 2 3 2 2 3 2 3 2 8" xfId="5980"/>
    <cellStyle name="Comma 2 2 3 2 2 3 2 3 2 9" xfId="3924"/>
    <cellStyle name="Comma 2 2 3 2 2 3 2 3 3" xfId="17442"/>
    <cellStyle name="Comma 2 2 3 2 2 3 2 3 4" xfId="15358"/>
    <cellStyle name="Comma 2 2 3 2 2 3 2 3 5" xfId="13274"/>
    <cellStyle name="Comma 2 2 3 2 2 3 2 3 6" xfId="11190"/>
    <cellStyle name="Comma 2 2 3 2 2 3 2 3 7" xfId="9106"/>
    <cellStyle name="Comma 2 2 3 2 2 3 2 3 8" xfId="7022"/>
    <cellStyle name="Comma 2 2 3 2 2 3 2 3 9" xfId="4952"/>
    <cellStyle name="Comma 2 2 3 2 2 3 2 4" xfId="1324"/>
    <cellStyle name="Comma 2 2 3 2 2 3 2 4 2" xfId="17968"/>
    <cellStyle name="Comma 2 2 3 2 2 3 2 4 3" xfId="15884"/>
    <cellStyle name="Comma 2 2 3 2 2 3 2 4 4" xfId="13800"/>
    <cellStyle name="Comma 2 2 3 2 2 3 2 4 5" xfId="11716"/>
    <cellStyle name="Comma 2 2 3 2 2 3 2 4 6" xfId="9632"/>
    <cellStyle name="Comma 2 2 3 2 2 3 2 4 7" xfId="7548"/>
    <cellStyle name="Comma 2 2 3 2 2 3 2 4 8" xfId="5466"/>
    <cellStyle name="Comma 2 2 3 2 2 3 2 4 9" xfId="3408"/>
    <cellStyle name="Comma 2 2 3 2 2 3 2 5" xfId="16926"/>
    <cellStyle name="Comma 2 2 3 2 2 3 2 6" xfId="14842"/>
    <cellStyle name="Comma 2 2 3 2 2 3 2 7" xfId="12758"/>
    <cellStyle name="Comma 2 2 3 2 2 3 2 8" xfId="10674"/>
    <cellStyle name="Comma 2 2 3 2 2 3 2 9" xfId="8590"/>
    <cellStyle name="Comma 2 2 3 2 2 3 3" xfId="431"/>
    <cellStyle name="Comma 2 2 3 2 2 3 3 10" xfId="4587"/>
    <cellStyle name="Comma 2 2 3 2 2 3 3 11" xfId="2517"/>
    <cellStyle name="Comma 2 2 3 2 2 3 3 2" xfId="945"/>
    <cellStyle name="Comma 2 2 3 2 2 3 3 2 10" xfId="3031"/>
    <cellStyle name="Comma 2 2 3 2 2 3 3 2 2" xfId="1989"/>
    <cellStyle name="Comma 2 2 3 2 2 3 3 2 2 2" xfId="18633"/>
    <cellStyle name="Comma 2 2 3 2 2 3 3 2 2 3" xfId="16549"/>
    <cellStyle name="Comma 2 2 3 2 2 3 3 2 2 4" xfId="14465"/>
    <cellStyle name="Comma 2 2 3 2 2 3 3 2 2 5" xfId="12381"/>
    <cellStyle name="Comma 2 2 3 2 2 3 3 2 2 6" xfId="10297"/>
    <cellStyle name="Comma 2 2 3 2 2 3 3 2 2 7" xfId="8213"/>
    <cellStyle name="Comma 2 2 3 2 2 3 3 2 2 8" xfId="6129"/>
    <cellStyle name="Comma 2 2 3 2 2 3 3 2 2 9" xfId="4073"/>
    <cellStyle name="Comma 2 2 3 2 2 3 3 2 3" xfId="17591"/>
    <cellStyle name="Comma 2 2 3 2 2 3 3 2 4" xfId="15507"/>
    <cellStyle name="Comma 2 2 3 2 2 3 3 2 5" xfId="13423"/>
    <cellStyle name="Comma 2 2 3 2 2 3 3 2 6" xfId="11339"/>
    <cellStyle name="Comma 2 2 3 2 2 3 3 2 7" xfId="9255"/>
    <cellStyle name="Comma 2 2 3 2 2 3 3 2 8" xfId="7171"/>
    <cellStyle name="Comma 2 2 3 2 2 3 3 2 9" xfId="5101"/>
    <cellStyle name="Comma 2 2 3 2 2 3 3 3" xfId="1475"/>
    <cellStyle name="Comma 2 2 3 2 2 3 3 3 2" xfId="18119"/>
    <cellStyle name="Comma 2 2 3 2 2 3 3 3 3" xfId="16035"/>
    <cellStyle name="Comma 2 2 3 2 2 3 3 3 4" xfId="13951"/>
    <cellStyle name="Comma 2 2 3 2 2 3 3 3 5" xfId="11867"/>
    <cellStyle name="Comma 2 2 3 2 2 3 3 3 6" xfId="9783"/>
    <cellStyle name="Comma 2 2 3 2 2 3 3 3 7" xfId="7699"/>
    <cellStyle name="Comma 2 2 3 2 2 3 3 3 8" xfId="5615"/>
    <cellStyle name="Comma 2 2 3 2 2 3 3 3 9" xfId="3559"/>
    <cellStyle name="Comma 2 2 3 2 2 3 3 4" xfId="17077"/>
    <cellStyle name="Comma 2 2 3 2 2 3 3 5" xfId="14993"/>
    <cellStyle name="Comma 2 2 3 2 2 3 3 6" xfId="12909"/>
    <cellStyle name="Comma 2 2 3 2 2 3 3 7" xfId="10825"/>
    <cellStyle name="Comma 2 2 3 2 2 3 3 8" xfId="8741"/>
    <cellStyle name="Comma 2 2 3 2 2 3 3 9" xfId="6657"/>
    <cellStyle name="Comma 2 2 3 2 2 3 4" xfId="688"/>
    <cellStyle name="Comma 2 2 3 2 2 3 4 10" xfId="2774"/>
    <cellStyle name="Comma 2 2 3 2 2 3 4 2" xfId="1732"/>
    <cellStyle name="Comma 2 2 3 2 2 3 4 2 2" xfId="18376"/>
    <cellStyle name="Comma 2 2 3 2 2 3 4 2 3" xfId="16292"/>
    <cellStyle name="Comma 2 2 3 2 2 3 4 2 4" xfId="14208"/>
    <cellStyle name="Comma 2 2 3 2 2 3 4 2 5" xfId="12124"/>
    <cellStyle name="Comma 2 2 3 2 2 3 4 2 6" xfId="10040"/>
    <cellStyle name="Comma 2 2 3 2 2 3 4 2 7" xfId="7956"/>
    <cellStyle name="Comma 2 2 3 2 2 3 4 2 8" xfId="5872"/>
    <cellStyle name="Comma 2 2 3 2 2 3 4 2 9" xfId="3816"/>
    <cellStyle name="Comma 2 2 3 2 2 3 4 3" xfId="17334"/>
    <cellStyle name="Comma 2 2 3 2 2 3 4 4" xfId="15250"/>
    <cellStyle name="Comma 2 2 3 2 2 3 4 5" xfId="13166"/>
    <cellStyle name="Comma 2 2 3 2 2 3 4 6" xfId="11082"/>
    <cellStyle name="Comma 2 2 3 2 2 3 4 7" xfId="8998"/>
    <cellStyle name="Comma 2 2 3 2 2 3 4 8" xfId="6914"/>
    <cellStyle name="Comma 2 2 3 2 2 3 4 9" xfId="4844"/>
    <cellStyle name="Comma 2 2 3 2 2 3 5" xfId="1210"/>
    <cellStyle name="Comma 2 2 3 2 2 3 5 2" xfId="17854"/>
    <cellStyle name="Comma 2 2 3 2 2 3 5 3" xfId="15770"/>
    <cellStyle name="Comma 2 2 3 2 2 3 5 4" xfId="13686"/>
    <cellStyle name="Comma 2 2 3 2 2 3 5 5" xfId="11602"/>
    <cellStyle name="Comma 2 2 3 2 2 3 5 6" xfId="9518"/>
    <cellStyle name="Comma 2 2 3 2 2 3 5 7" xfId="7434"/>
    <cellStyle name="Comma 2 2 3 2 2 3 5 8" xfId="5358"/>
    <cellStyle name="Comma 2 2 3 2 2 3 5 9" xfId="3294"/>
    <cellStyle name="Comma 2 2 3 2 2 3 6" xfId="16812"/>
    <cellStyle name="Comma 2 2 3 2 2 3 7" xfId="14728"/>
    <cellStyle name="Comma 2 2 3 2 2 3 8" xfId="12644"/>
    <cellStyle name="Comma 2 2 3 2 2 3 9" xfId="10560"/>
    <cellStyle name="Comma 2 2 3 2 2 4" xfId="235"/>
    <cellStyle name="Comma 2 2 3 2 2 4 10" xfId="6468"/>
    <cellStyle name="Comma 2 2 3 2 2 4 11" xfId="4402"/>
    <cellStyle name="Comma 2 2 3 2 2 4 12" xfId="2328"/>
    <cellStyle name="Comma 2 2 3 2 2 4 2" xfId="503"/>
    <cellStyle name="Comma 2 2 3 2 2 4 2 10" xfId="4659"/>
    <cellStyle name="Comma 2 2 3 2 2 4 2 11" xfId="2589"/>
    <cellStyle name="Comma 2 2 3 2 2 4 2 2" xfId="1017"/>
    <cellStyle name="Comma 2 2 3 2 2 4 2 2 10" xfId="3103"/>
    <cellStyle name="Comma 2 2 3 2 2 4 2 2 2" xfId="2061"/>
    <cellStyle name="Comma 2 2 3 2 2 4 2 2 2 2" xfId="18705"/>
    <cellStyle name="Comma 2 2 3 2 2 4 2 2 2 3" xfId="16621"/>
    <cellStyle name="Comma 2 2 3 2 2 4 2 2 2 4" xfId="14537"/>
    <cellStyle name="Comma 2 2 3 2 2 4 2 2 2 5" xfId="12453"/>
    <cellStyle name="Comma 2 2 3 2 2 4 2 2 2 6" xfId="10369"/>
    <cellStyle name="Comma 2 2 3 2 2 4 2 2 2 7" xfId="8285"/>
    <cellStyle name="Comma 2 2 3 2 2 4 2 2 2 8" xfId="6201"/>
    <cellStyle name="Comma 2 2 3 2 2 4 2 2 2 9" xfId="4145"/>
    <cellStyle name="Comma 2 2 3 2 2 4 2 2 3" xfId="17663"/>
    <cellStyle name="Comma 2 2 3 2 2 4 2 2 4" xfId="15579"/>
    <cellStyle name="Comma 2 2 3 2 2 4 2 2 5" xfId="13495"/>
    <cellStyle name="Comma 2 2 3 2 2 4 2 2 6" xfId="11411"/>
    <cellStyle name="Comma 2 2 3 2 2 4 2 2 7" xfId="9327"/>
    <cellStyle name="Comma 2 2 3 2 2 4 2 2 8" xfId="7243"/>
    <cellStyle name="Comma 2 2 3 2 2 4 2 2 9" xfId="5173"/>
    <cellStyle name="Comma 2 2 3 2 2 4 2 3" xfId="1547"/>
    <cellStyle name="Comma 2 2 3 2 2 4 2 3 2" xfId="18191"/>
    <cellStyle name="Comma 2 2 3 2 2 4 2 3 3" xfId="16107"/>
    <cellStyle name="Comma 2 2 3 2 2 4 2 3 4" xfId="14023"/>
    <cellStyle name="Comma 2 2 3 2 2 4 2 3 5" xfId="11939"/>
    <cellStyle name="Comma 2 2 3 2 2 4 2 3 6" xfId="9855"/>
    <cellStyle name="Comma 2 2 3 2 2 4 2 3 7" xfId="7771"/>
    <cellStyle name="Comma 2 2 3 2 2 4 2 3 8" xfId="5687"/>
    <cellStyle name="Comma 2 2 3 2 2 4 2 3 9" xfId="3631"/>
    <cellStyle name="Comma 2 2 3 2 2 4 2 4" xfId="17149"/>
    <cellStyle name="Comma 2 2 3 2 2 4 2 5" xfId="15065"/>
    <cellStyle name="Comma 2 2 3 2 2 4 2 6" xfId="12981"/>
    <cellStyle name="Comma 2 2 3 2 2 4 2 7" xfId="10897"/>
    <cellStyle name="Comma 2 2 3 2 2 4 2 8" xfId="8813"/>
    <cellStyle name="Comma 2 2 3 2 2 4 2 9" xfId="6729"/>
    <cellStyle name="Comma 2 2 3 2 2 4 3" xfId="760"/>
    <cellStyle name="Comma 2 2 3 2 2 4 3 10" xfId="2846"/>
    <cellStyle name="Comma 2 2 3 2 2 4 3 2" xfId="1804"/>
    <cellStyle name="Comma 2 2 3 2 2 4 3 2 2" xfId="18448"/>
    <cellStyle name="Comma 2 2 3 2 2 4 3 2 3" xfId="16364"/>
    <cellStyle name="Comma 2 2 3 2 2 4 3 2 4" xfId="14280"/>
    <cellStyle name="Comma 2 2 3 2 2 4 3 2 5" xfId="12196"/>
    <cellStyle name="Comma 2 2 3 2 2 4 3 2 6" xfId="10112"/>
    <cellStyle name="Comma 2 2 3 2 2 4 3 2 7" xfId="8028"/>
    <cellStyle name="Comma 2 2 3 2 2 4 3 2 8" xfId="5944"/>
    <cellStyle name="Comma 2 2 3 2 2 4 3 2 9" xfId="3888"/>
    <cellStyle name="Comma 2 2 3 2 2 4 3 3" xfId="17406"/>
    <cellStyle name="Comma 2 2 3 2 2 4 3 4" xfId="15322"/>
    <cellStyle name="Comma 2 2 3 2 2 4 3 5" xfId="13238"/>
    <cellStyle name="Comma 2 2 3 2 2 4 3 6" xfId="11154"/>
    <cellStyle name="Comma 2 2 3 2 2 4 3 7" xfId="9070"/>
    <cellStyle name="Comma 2 2 3 2 2 4 3 8" xfId="6986"/>
    <cellStyle name="Comma 2 2 3 2 2 4 3 9" xfId="4916"/>
    <cellStyle name="Comma 2 2 3 2 2 4 4" xfId="1286"/>
    <cellStyle name="Comma 2 2 3 2 2 4 4 2" xfId="17930"/>
    <cellStyle name="Comma 2 2 3 2 2 4 4 3" xfId="15846"/>
    <cellStyle name="Comma 2 2 3 2 2 4 4 4" xfId="13762"/>
    <cellStyle name="Comma 2 2 3 2 2 4 4 5" xfId="11678"/>
    <cellStyle name="Comma 2 2 3 2 2 4 4 6" xfId="9594"/>
    <cellStyle name="Comma 2 2 3 2 2 4 4 7" xfId="7510"/>
    <cellStyle name="Comma 2 2 3 2 2 4 4 8" xfId="5430"/>
    <cellStyle name="Comma 2 2 3 2 2 4 4 9" xfId="3370"/>
    <cellStyle name="Comma 2 2 3 2 2 4 5" xfId="16888"/>
    <cellStyle name="Comma 2 2 3 2 2 4 6" xfId="14804"/>
    <cellStyle name="Comma 2 2 3 2 2 4 7" xfId="12720"/>
    <cellStyle name="Comma 2 2 3 2 2 4 8" xfId="10636"/>
    <cellStyle name="Comma 2 2 3 2 2 4 9" xfId="8552"/>
    <cellStyle name="Comma 2 2 3 2 2 5" xfId="395"/>
    <cellStyle name="Comma 2 2 3 2 2 5 10" xfId="4551"/>
    <cellStyle name="Comma 2 2 3 2 2 5 11" xfId="2481"/>
    <cellStyle name="Comma 2 2 3 2 2 5 2" xfId="909"/>
    <cellStyle name="Comma 2 2 3 2 2 5 2 10" xfId="2995"/>
    <cellStyle name="Comma 2 2 3 2 2 5 2 2" xfId="1953"/>
    <cellStyle name="Comma 2 2 3 2 2 5 2 2 2" xfId="18597"/>
    <cellStyle name="Comma 2 2 3 2 2 5 2 2 3" xfId="16513"/>
    <cellStyle name="Comma 2 2 3 2 2 5 2 2 4" xfId="14429"/>
    <cellStyle name="Comma 2 2 3 2 2 5 2 2 5" xfId="12345"/>
    <cellStyle name="Comma 2 2 3 2 2 5 2 2 6" xfId="10261"/>
    <cellStyle name="Comma 2 2 3 2 2 5 2 2 7" xfId="8177"/>
    <cellStyle name="Comma 2 2 3 2 2 5 2 2 8" xfId="6093"/>
    <cellStyle name="Comma 2 2 3 2 2 5 2 2 9" xfId="4037"/>
    <cellStyle name="Comma 2 2 3 2 2 5 2 3" xfId="17555"/>
    <cellStyle name="Comma 2 2 3 2 2 5 2 4" xfId="15471"/>
    <cellStyle name="Comma 2 2 3 2 2 5 2 5" xfId="13387"/>
    <cellStyle name="Comma 2 2 3 2 2 5 2 6" xfId="11303"/>
    <cellStyle name="Comma 2 2 3 2 2 5 2 7" xfId="9219"/>
    <cellStyle name="Comma 2 2 3 2 2 5 2 8" xfId="7135"/>
    <cellStyle name="Comma 2 2 3 2 2 5 2 9" xfId="5065"/>
    <cellStyle name="Comma 2 2 3 2 2 5 3" xfId="1439"/>
    <cellStyle name="Comma 2 2 3 2 2 5 3 2" xfId="18083"/>
    <cellStyle name="Comma 2 2 3 2 2 5 3 3" xfId="15999"/>
    <cellStyle name="Comma 2 2 3 2 2 5 3 4" xfId="13915"/>
    <cellStyle name="Comma 2 2 3 2 2 5 3 5" xfId="11831"/>
    <cellStyle name="Comma 2 2 3 2 2 5 3 6" xfId="9747"/>
    <cellStyle name="Comma 2 2 3 2 2 5 3 7" xfId="7663"/>
    <cellStyle name="Comma 2 2 3 2 2 5 3 8" xfId="5579"/>
    <cellStyle name="Comma 2 2 3 2 2 5 3 9" xfId="3523"/>
    <cellStyle name="Comma 2 2 3 2 2 5 4" xfId="17041"/>
    <cellStyle name="Comma 2 2 3 2 2 5 5" xfId="14957"/>
    <cellStyle name="Comma 2 2 3 2 2 5 6" xfId="12873"/>
    <cellStyle name="Comma 2 2 3 2 2 5 7" xfId="10789"/>
    <cellStyle name="Comma 2 2 3 2 2 5 8" xfId="8705"/>
    <cellStyle name="Comma 2 2 3 2 2 5 9" xfId="6621"/>
    <cellStyle name="Comma 2 2 3 2 2 6" xfId="652"/>
    <cellStyle name="Comma 2 2 3 2 2 6 10" xfId="2738"/>
    <cellStyle name="Comma 2 2 3 2 2 6 2" xfId="1696"/>
    <cellStyle name="Comma 2 2 3 2 2 6 2 2" xfId="18340"/>
    <cellStyle name="Comma 2 2 3 2 2 6 2 3" xfId="16256"/>
    <cellStyle name="Comma 2 2 3 2 2 6 2 4" xfId="14172"/>
    <cellStyle name="Comma 2 2 3 2 2 6 2 5" xfId="12088"/>
    <cellStyle name="Comma 2 2 3 2 2 6 2 6" xfId="10004"/>
    <cellStyle name="Comma 2 2 3 2 2 6 2 7" xfId="7920"/>
    <cellStyle name="Comma 2 2 3 2 2 6 2 8" xfId="5836"/>
    <cellStyle name="Comma 2 2 3 2 2 6 2 9" xfId="3780"/>
    <cellStyle name="Comma 2 2 3 2 2 6 3" xfId="17298"/>
    <cellStyle name="Comma 2 2 3 2 2 6 4" xfId="15214"/>
    <cellStyle name="Comma 2 2 3 2 2 6 5" xfId="13130"/>
    <cellStyle name="Comma 2 2 3 2 2 6 6" xfId="11046"/>
    <cellStyle name="Comma 2 2 3 2 2 6 7" xfId="8962"/>
    <cellStyle name="Comma 2 2 3 2 2 6 8" xfId="6878"/>
    <cellStyle name="Comma 2 2 3 2 2 6 9" xfId="4808"/>
    <cellStyle name="Comma 2 2 3 2 2 7" xfId="1172"/>
    <cellStyle name="Comma 2 2 3 2 2 7 2" xfId="17816"/>
    <cellStyle name="Comma 2 2 3 2 2 7 3" xfId="15732"/>
    <cellStyle name="Comma 2 2 3 2 2 7 4" xfId="13648"/>
    <cellStyle name="Comma 2 2 3 2 2 7 5" xfId="11564"/>
    <cellStyle name="Comma 2 2 3 2 2 7 6" xfId="9480"/>
    <cellStyle name="Comma 2 2 3 2 2 7 7" xfId="7396"/>
    <cellStyle name="Comma 2 2 3 2 2 7 8" xfId="5322"/>
    <cellStyle name="Comma 2 2 3 2 2 7 9" xfId="3256"/>
    <cellStyle name="Comma 2 2 3 2 2 8" xfId="16774"/>
    <cellStyle name="Comma 2 2 3 2 2 9" xfId="14690"/>
    <cellStyle name="Comma 2 2 3 2 3" xfId="171"/>
    <cellStyle name="Comma 2 2 3 2 3 10" xfId="8495"/>
    <cellStyle name="Comma 2 2 3 2 3 11" xfId="6411"/>
    <cellStyle name="Comma 2 2 3 2 3 12" xfId="4348"/>
    <cellStyle name="Comma 2 2 3 2 3 13" xfId="2271"/>
    <cellStyle name="Comma 2 2 3 2 3 2" xfId="293"/>
    <cellStyle name="Comma 2 2 3 2 3 2 10" xfId="6525"/>
    <cellStyle name="Comma 2 2 3 2 3 2 11" xfId="4456"/>
    <cellStyle name="Comma 2 2 3 2 3 2 12" xfId="2385"/>
    <cellStyle name="Comma 2 2 3 2 3 2 2" xfId="557"/>
    <cellStyle name="Comma 2 2 3 2 3 2 2 10" xfId="4713"/>
    <cellStyle name="Comma 2 2 3 2 3 2 2 11" xfId="2643"/>
    <cellStyle name="Comma 2 2 3 2 3 2 2 2" xfId="1071"/>
    <cellStyle name="Comma 2 2 3 2 3 2 2 2 10" xfId="3157"/>
    <cellStyle name="Comma 2 2 3 2 3 2 2 2 2" xfId="2115"/>
    <cellStyle name="Comma 2 2 3 2 3 2 2 2 2 2" xfId="18759"/>
    <cellStyle name="Comma 2 2 3 2 3 2 2 2 2 3" xfId="16675"/>
    <cellStyle name="Comma 2 2 3 2 3 2 2 2 2 4" xfId="14591"/>
    <cellStyle name="Comma 2 2 3 2 3 2 2 2 2 5" xfId="12507"/>
    <cellStyle name="Comma 2 2 3 2 3 2 2 2 2 6" xfId="10423"/>
    <cellStyle name="Comma 2 2 3 2 3 2 2 2 2 7" xfId="8339"/>
    <cellStyle name="Comma 2 2 3 2 3 2 2 2 2 8" xfId="6255"/>
    <cellStyle name="Comma 2 2 3 2 3 2 2 2 2 9" xfId="4199"/>
    <cellStyle name="Comma 2 2 3 2 3 2 2 2 3" xfId="17717"/>
    <cellStyle name="Comma 2 2 3 2 3 2 2 2 4" xfId="15633"/>
    <cellStyle name="Comma 2 2 3 2 3 2 2 2 5" xfId="13549"/>
    <cellStyle name="Comma 2 2 3 2 3 2 2 2 6" xfId="11465"/>
    <cellStyle name="Comma 2 2 3 2 3 2 2 2 7" xfId="9381"/>
    <cellStyle name="Comma 2 2 3 2 3 2 2 2 8" xfId="7297"/>
    <cellStyle name="Comma 2 2 3 2 3 2 2 2 9" xfId="5227"/>
    <cellStyle name="Comma 2 2 3 2 3 2 2 3" xfId="1601"/>
    <cellStyle name="Comma 2 2 3 2 3 2 2 3 2" xfId="18245"/>
    <cellStyle name="Comma 2 2 3 2 3 2 2 3 3" xfId="16161"/>
    <cellStyle name="Comma 2 2 3 2 3 2 2 3 4" xfId="14077"/>
    <cellStyle name="Comma 2 2 3 2 3 2 2 3 5" xfId="11993"/>
    <cellStyle name="Comma 2 2 3 2 3 2 2 3 6" xfId="9909"/>
    <cellStyle name="Comma 2 2 3 2 3 2 2 3 7" xfId="7825"/>
    <cellStyle name="Comma 2 2 3 2 3 2 2 3 8" xfId="5741"/>
    <cellStyle name="Comma 2 2 3 2 3 2 2 3 9" xfId="3685"/>
    <cellStyle name="Comma 2 2 3 2 3 2 2 4" xfId="17203"/>
    <cellStyle name="Comma 2 2 3 2 3 2 2 5" xfId="15119"/>
    <cellStyle name="Comma 2 2 3 2 3 2 2 6" xfId="13035"/>
    <cellStyle name="Comma 2 2 3 2 3 2 2 7" xfId="10951"/>
    <cellStyle name="Comma 2 2 3 2 3 2 2 8" xfId="8867"/>
    <cellStyle name="Comma 2 2 3 2 3 2 2 9" xfId="6783"/>
    <cellStyle name="Comma 2 2 3 2 3 2 3" xfId="814"/>
    <cellStyle name="Comma 2 2 3 2 3 2 3 10" xfId="2900"/>
    <cellStyle name="Comma 2 2 3 2 3 2 3 2" xfId="1858"/>
    <cellStyle name="Comma 2 2 3 2 3 2 3 2 2" xfId="18502"/>
    <cellStyle name="Comma 2 2 3 2 3 2 3 2 3" xfId="16418"/>
    <cellStyle name="Comma 2 2 3 2 3 2 3 2 4" xfId="14334"/>
    <cellStyle name="Comma 2 2 3 2 3 2 3 2 5" xfId="12250"/>
    <cellStyle name="Comma 2 2 3 2 3 2 3 2 6" xfId="10166"/>
    <cellStyle name="Comma 2 2 3 2 3 2 3 2 7" xfId="8082"/>
    <cellStyle name="Comma 2 2 3 2 3 2 3 2 8" xfId="5998"/>
    <cellStyle name="Comma 2 2 3 2 3 2 3 2 9" xfId="3942"/>
    <cellStyle name="Comma 2 2 3 2 3 2 3 3" xfId="17460"/>
    <cellStyle name="Comma 2 2 3 2 3 2 3 4" xfId="15376"/>
    <cellStyle name="Comma 2 2 3 2 3 2 3 5" xfId="13292"/>
    <cellStyle name="Comma 2 2 3 2 3 2 3 6" xfId="11208"/>
    <cellStyle name="Comma 2 2 3 2 3 2 3 7" xfId="9124"/>
    <cellStyle name="Comma 2 2 3 2 3 2 3 8" xfId="7040"/>
    <cellStyle name="Comma 2 2 3 2 3 2 3 9" xfId="4970"/>
    <cellStyle name="Comma 2 2 3 2 3 2 4" xfId="1343"/>
    <cellStyle name="Comma 2 2 3 2 3 2 4 2" xfId="17987"/>
    <cellStyle name="Comma 2 2 3 2 3 2 4 3" xfId="15903"/>
    <cellStyle name="Comma 2 2 3 2 3 2 4 4" xfId="13819"/>
    <cellStyle name="Comma 2 2 3 2 3 2 4 5" xfId="11735"/>
    <cellStyle name="Comma 2 2 3 2 3 2 4 6" xfId="9651"/>
    <cellStyle name="Comma 2 2 3 2 3 2 4 7" xfId="7567"/>
    <cellStyle name="Comma 2 2 3 2 3 2 4 8" xfId="5484"/>
    <cellStyle name="Comma 2 2 3 2 3 2 4 9" xfId="3427"/>
    <cellStyle name="Comma 2 2 3 2 3 2 5" xfId="16945"/>
    <cellStyle name="Comma 2 2 3 2 3 2 6" xfId="14861"/>
    <cellStyle name="Comma 2 2 3 2 3 2 7" xfId="12777"/>
    <cellStyle name="Comma 2 2 3 2 3 2 8" xfId="10693"/>
    <cellStyle name="Comma 2 2 3 2 3 2 9" xfId="8609"/>
    <cellStyle name="Comma 2 2 3 2 3 3" xfId="449"/>
    <cellStyle name="Comma 2 2 3 2 3 3 10" xfId="4605"/>
    <cellStyle name="Comma 2 2 3 2 3 3 11" xfId="2535"/>
    <cellStyle name="Comma 2 2 3 2 3 3 2" xfId="963"/>
    <cellStyle name="Comma 2 2 3 2 3 3 2 10" xfId="3049"/>
    <cellStyle name="Comma 2 2 3 2 3 3 2 2" xfId="2007"/>
    <cellStyle name="Comma 2 2 3 2 3 3 2 2 2" xfId="18651"/>
    <cellStyle name="Comma 2 2 3 2 3 3 2 2 3" xfId="16567"/>
    <cellStyle name="Comma 2 2 3 2 3 3 2 2 4" xfId="14483"/>
    <cellStyle name="Comma 2 2 3 2 3 3 2 2 5" xfId="12399"/>
    <cellStyle name="Comma 2 2 3 2 3 3 2 2 6" xfId="10315"/>
    <cellStyle name="Comma 2 2 3 2 3 3 2 2 7" xfId="8231"/>
    <cellStyle name="Comma 2 2 3 2 3 3 2 2 8" xfId="6147"/>
    <cellStyle name="Comma 2 2 3 2 3 3 2 2 9" xfId="4091"/>
    <cellStyle name="Comma 2 2 3 2 3 3 2 3" xfId="17609"/>
    <cellStyle name="Comma 2 2 3 2 3 3 2 4" xfId="15525"/>
    <cellStyle name="Comma 2 2 3 2 3 3 2 5" xfId="13441"/>
    <cellStyle name="Comma 2 2 3 2 3 3 2 6" xfId="11357"/>
    <cellStyle name="Comma 2 2 3 2 3 3 2 7" xfId="9273"/>
    <cellStyle name="Comma 2 2 3 2 3 3 2 8" xfId="7189"/>
    <cellStyle name="Comma 2 2 3 2 3 3 2 9" xfId="5119"/>
    <cellStyle name="Comma 2 2 3 2 3 3 3" xfId="1493"/>
    <cellStyle name="Comma 2 2 3 2 3 3 3 2" xfId="18137"/>
    <cellStyle name="Comma 2 2 3 2 3 3 3 3" xfId="16053"/>
    <cellStyle name="Comma 2 2 3 2 3 3 3 4" xfId="13969"/>
    <cellStyle name="Comma 2 2 3 2 3 3 3 5" xfId="11885"/>
    <cellStyle name="Comma 2 2 3 2 3 3 3 6" xfId="9801"/>
    <cellStyle name="Comma 2 2 3 2 3 3 3 7" xfId="7717"/>
    <cellStyle name="Comma 2 2 3 2 3 3 3 8" xfId="5633"/>
    <cellStyle name="Comma 2 2 3 2 3 3 3 9" xfId="3577"/>
    <cellStyle name="Comma 2 2 3 2 3 3 4" xfId="17095"/>
    <cellStyle name="Comma 2 2 3 2 3 3 5" xfId="15011"/>
    <cellStyle name="Comma 2 2 3 2 3 3 6" xfId="12927"/>
    <cellStyle name="Comma 2 2 3 2 3 3 7" xfId="10843"/>
    <cellStyle name="Comma 2 2 3 2 3 3 8" xfId="8759"/>
    <cellStyle name="Comma 2 2 3 2 3 3 9" xfId="6675"/>
    <cellStyle name="Comma 2 2 3 2 3 4" xfId="706"/>
    <cellStyle name="Comma 2 2 3 2 3 4 10" xfId="2792"/>
    <cellStyle name="Comma 2 2 3 2 3 4 2" xfId="1750"/>
    <cellStyle name="Comma 2 2 3 2 3 4 2 2" xfId="18394"/>
    <cellStyle name="Comma 2 2 3 2 3 4 2 3" xfId="16310"/>
    <cellStyle name="Comma 2 2 3 2 3 4 2 4" xfId="14226"/>
    <cellStyle name="Comma 2 2 3 2 3 4 2 5" xfId="12142"/>
    <cellStyle name="Comma 2 2 3 2 3 4 2 6" xfId="10058"/>
    <cellStyle name="Comma 2 2 3 2 3 4 2 7" xfId="7974"/>
    <cellStyle name="Comma 2 2 3 2 3 4 2 8" xfId="5890"/>
    <cellStyle name="Comma 2 2 3 2 3 4 2 9" xfId="3834"/>
    <cellStyle name="Comma 2 2 3 2 3 4 3" xfId="17352"/>
    <cellStyle name="Comma 2 2 3 2 3 4 4" xfId="15268"/>
    <cellStyle name="Comma 2 2 3 2 3 4 5" xfId="13184"/>
    <cellStyle name="Comma 2 2 3 2 3 4 6" xfId="11100"/>
    <cellStyle name="Comma 2 2 3 2 3 4 7" xfId="9016"/>
    <cellStyle name="Comma 2 2 3 2 3 4 8" xfId="6932"/>
    <cellStyle name="Comma 2 2 3 2 3 4 9" xfId="4862"/>
    <cellStyle name="Comma 2 2 3 2 3 5" xfId="1229"/>
    <cellStyle name="Comma 2 2 3 2 3 5 2" xfId="17873"/>
    <cellStyle name="Comma 2 2 3 2 3 5 3" xfId="15789"/>
    <cellStyle name="Comma 2 2 3 2 3 5 4" xfId="13705"/>
    <cellStyle name="Comma 2 2 3 2 3 5 5" xfId="11621"/>
    <cellStyle name="Comma 2 2 3 2 3 5 6" xfId="9537"/>
    <cellStyle name="Comma 2 2 3 2 3 5 7" xfId="7453"/>
    <cellStyle name="Comma 2 2 3 2 3 5 8" xfId="5376"/>
    <cellStyle name="Comma 2 2 3 2 3 5 9" xfId="3313"/>
    <cellStyle name="Comma 2 2 3 2 3 6" xfId="16831"/>
    <cellStyle name="Comma 2 2 3 2 3 7" xfId="14747"/>
    <cellStyle name="Comma 2 2 3 2 3 8" xfId="12663"/>
    <cellStyle name="Comma 2 2 3 2 3 9" xfId="10579"/>
    <cellStyle name="Comma 2 2 3 2 4" xfId="133"/>
    <cellStyle name="Comma 2 2 3 2 4 10" xfId="8457"/>
    <cellStyle name="Comma 2 2 3 2 4 11" xfId="6373"/>
    <cellStyle name="Comma 2 2 3 2 4 12" xfId="4312"/>
    <cellStyle name="Comma 2 2 3 2 4 13" xfId="2233"/>
    <cellStyle name="Comma 2 2 3 2 4 2" xfId="255"/>
    <cellStyle name="Comma 2 2 3 2 4 2 10" xfId="6487"/>
    <cellStyle name="Comma 2 2 3 2 4 2 11" xfId="4420"/>
    <cellStyle name="Comma 2 2 3 2 4 2 12" xfId="2347"/>
    <cellStyle name="Comma 2 2 3 2 4 2 2" xfId="521"/>
    <cellStyle name="Comma 2 2 3 2 4 2 2 10" xfId="4677"/>
    <cellStyle name="Comma 2 2 3 2 4 2 2 11" xfId="2607"/>
    <cellStyle name="Comma 2 2 3 2 4 2 2 2" xfId="1035"/>
    <cellStyle name="Comma 2 2 3 2 4 2 2 2 10" xfId="3121"/>
    <cellStyle name="Comma 2 2 3 2 4 2 2 2 2" xfId="2079"/>
    <cellStyle name="Comma 2 2 3 2 4 2 2 2 2 2" xfId="18723"/>
    <cellStyle name="Comma 2 2 3 2 4 2 2 2 2 3" xfId="16639"/>
    <cellStyle name="Comma 2 2 3 2 4 2 2 2 2 4" xfId="14555"/>
    <cellStyle name="Comma 2 2 3 2 4 2 2 2 2 5" xfId="12471"/>
    <cellStyle name="Comma 2 2 3 2 4 2 2 2 2 6" xfId="10387"/>
    <cellStyle name="Comma 2 2 3 2 4 2 2 2 2 7" xfId="8303"/>
    <cellStyle name="Comma 2 2 3 2 4 2 2 2 2 8" xfId="6219"/>
    <cellStyle name="Comma 2 2 3 2 4 2 2 2 2 9" xfId="4163"/>
    <cellStyle name="Comma 2 2 3 2 4 2 2 2 3" xfId="17681"/>
    <cellStyle name="Comma 2 2 3 2 4 2 2 2 4" xfId="15597"/>
    <cellStyle name="Comma 2 2 3 2 4 2 2 2 5" xfId="13513"/>
    <cellStyle name="Comma 2 2 3 2 4 2 2 2 6" xfId="11429"/>
    <cellStyle name="Comma 2 2 3 2 4 2 2 2 7" xfId="9345"/>
    <cellStyle name="Comma 2 2 3 2 4 2 2 2 8" xfId="7261"/>
    <cellStyle name="Comma 2 2 3 2 4 2 2 2 9" xfId="5191"/>
    <cellStyle name="Comma 2 2 3 2 4 2 2 3" xfId="1565"/>
    <cellStyle name="Comma 2 2 3 2 4 2 2 3 2" xfId="18209"/>
    <cellStyle name="Comma 2 2 3 2 4 2 2 3 3" xfId="16125"/>
    <cellStyle name="Comma 2 2 3 2 4 2 2 3 4" xfId="14041"/>
    <cellStyle name="Comma 2 2 3 2 4 2 2 3 5" xfId="11957"/>
    <cellStyle name="Comma 2 2 3 2 4 2 2 3 6" xfId="9873"/>
    <cellStyle name="Comma 2 2 3 2 4 2 2 3 7" xfId="7789"/>
    <cellStyle name="Comma 2 2 3 2 4 2 2 3 8" xfId="5705"/>
    <cellStyle name="Comma 2 2 3 2 4 2 2 3 9" xfId="3649"/>
    <cellStyle name="Comma 2 2 3 2 4 2 2 4" xfId="17167"/>
    <cellStyle name="Comma 2 2 3 2 4 2 2 5" xfId="15083"/>
    <cellStyle name="Comma 2 2 3 2 4 2 2 6" xfId="12999"/>
    <cellStyle name="Comma 2 2 3 2 4 2 2 7" xfId="10915"/>
    <cellStyle name="Comma 2 2 3 2 4 2 2 8" xfId="8831"/>
    <cellStyle name="Comma 2 2 3 2 4 2 2 9" xfId="6747"/>
    <cellStyle name="Comma 2 2 3 2 4 2 3" xfId="778"/>
    <cellStyle name="Comma 2 2 3 2 4 2 3 10" xfId="2864"/>
    <cellStyle name="Comma 2 2 3 2 4 2 3 2" xfId="1822"/>
    <cellStyle name="Comma 2 2 3 2 4 2 3 2 2" xfId="18466"/>
    <cellStyle name="Comma 2 2 3 2 4 2 3 2 3" xfId="16382"/>
    <cellStyle name="Comma 2 2 3 2 4 2 3 2 4" xfId="14298"/>
    <cellStyle name="Comma 2 2 3 2 4 2 3 2 5" xfId="12214"/>
    <cellStyle name="Comma 2 2 3 2 4 2 3 2 6" xfId="10130"/>
    <cellStyle name="Comma 2 2 3 2 4 2 3 2 7" xfId="8046"/>
    <cellStyle name="Comma 2 2 3 2 4 2 3 2 8" xfId="5962"/>
    <cellStyle name="Comma 2 2 3 2 4 2 3 2 9" xfId="3906"/>
    <cellStyle name="Comma 2 2 3 2 4 2 3 3" xfId="17424"/>
    <cellStyle name="Comma 2 2 3 2 4 2 3 4" xfId="15340"/>
    <cellStyle name="Comma 2 2 3 2 4 2 3 5" xfId="13256"/>
    <cellStyle name="Comma 2 2 3 2 4 2 3 6" xfId="11172"/>
    <cellStyle name="Comma 2 2 3 2 4 2 3 7" xfId="9088"/>
    <cellStyle name="Comma 2 2 3 2 4 2 3 8" xfId="7004"/>
    <cellStyle name="Comma 2 2 3 2 4 2 3 9" xfId="4934"/>
    <cellStyle name="Comma 2 2 3 2 4 2 4" xfId="1305"/>
    <cellStyle name="Comma 2 2 3 2 4 2 4 2" xfId="17949"/>
    <cellStyle name="Comma 2 2 3 2 4 2 4 3" xfId="15865"/>
    <cellStyle name="Comma 2 2 3 2 4 2 4 4" xfId="13781"/>
    <cellStyle name="Comma 2 2 3 2 4 2 4 5" xfId="11697"/>
    <cellStyle name="Comma 2 2 3 2 4 2 4 6" xfId="9613"/>
    <cellStyle name="Comma 2 2 3 2 4 2 4 7" xfId="7529"/>
    <cellStyle name="Comma 2 2 3 2 4 2 4 8" xfId="5448"/>
    <cellStyle name="Comma 2 2 3 2 4 2 4 9" xfId="3389"/>
    <cellStyle name="Comma 2 2 3 2 4 2 5" xfId="16907"/>
    <cellStyle name="Comma 2 2 3 2 4 2 6" xfId="14823"/>
    <cellStyle name="Comma 2 2 3 2 4 2 7" xfId="12739"/>
    <cellStyle name="Comma 2 2 3 2 4 2 8" xfId="10655"/>
    <cellStyle name="Comma 2 2 3 2 4 2 9" xfId="8571"/>
    <cellStyle name="Comma 2 2 3 2 4 3" xfId="413"/>
    <cellStyle name="Comma 2 2 3 2 4 3 10" xfId="4569"/>
    <cellStyle name="Comma 2 2 3 2 4 3 11" xfId="2499"/>
    <cellStyle name="Comma 2 2 3 2 4 3 2" xfId="927"/>
    <cellStyle name="Comma 2 2 3 2 4 3 2 10" xfId="3013"/>
    <cellStyle name="Comma 2 2 3 2 4 3 2 2" xfId="1971"/>
    <cellStyle name="Comma 2 2 3 2 4 3 2 2 2" xfId="18615"/>
    <cellStyle name="Comma 2 2 3 2 4 3 2 2 3" xfId="16531"/>
    <cellStyle name="Comma 2 2 3 2 4 3 2 2 4" xfId="14447"/>
    <cellStyle name="Comma 2 2 3 2 4 3 2 2 5" xfId="12363"/>
    <cellStyle name="Comma 2 2 3 2 4 3 2 2 6" xfId="10279"/>
    <cellStyle name="Comma 2 2 3 2 4 3 2 2 7" xfId="8195"/>
    <cellStyle name="Comma 2 2 3 2 4 3 2 2 8" xfId="6111"/>
    <cellStyle name="Comma 2 2 3 2 4 3 2 2 9" xfId="4055"/>
    <cellStyle name="Comma 2 2 3 2 4 3 2 3" xfId="17573"/>
    <cellStyle name="Comma 2 2 3 2 4 3 2 4" xfId="15489"/>
    <cellStyle name="Comma 2 2 3 2 4 3 2 5" xfId="13405"/>
    <cellStyle name="Comma 2 2 3 2 4 3 2 6" xfId="11321"/>
    <cellStyle name="Comma 2 2 3 2 4 3 2 7" xfId="9237"/>
    <cellStyle name="Comma 2 2 3 2 4 3 2 8" xfId="7153"/>
    <cellStyle name="Comma 2 2 3 2 4 3 2 9" xfId="5083"/>
    <cellStyle name="Comma 2 2 3 2 4 3 3" xfId="1457"/>
    <cellStyle name="Comma 2 2 3 2 4 3 3 2" xfId="18101"/>
    <cellStyle name="Comma 2 2 3 2 4 3 3 3" xfId="16017"/>
    <cellStyle name="Comma 2 2 3 2 4 3 3 4" xfId="13933"/>
    <cellStyle name="Comma 2 2 3 2 4 3 3 5" xfId="11849"/>
    <cellStyle name="Comma 2 2 3 2 4 3 3 6" xfId="9765"/>
    <cellStyle name="Comma 2 2 3 2 4 3 3 7" xfId="7681"/>
    <cellStyle name="Comma 2 2 3 2 4 3 3 8" xfId="5597"/>
    <cellStyle name="Comma 2 2 3 2 4 3 3 9" xfId="3541"/>
    <cellStyle name="Comma 2 2 3 2 4 3 4" xfId="17059"/>
    <cellStyle name="Comma 2 2 3 2 4 3 5" xfId="14975"/>
    <cellStyle name="Comma 2 2 3 2 4 3 6" xfId="12891"/>
    <cellStyle name="Comma 2 2 3 2 4 3 7" xfId="10807"/>
    <cellStyle name="Comma 2 2 3 2 4 3 8" xfId="8723"/>
    <cellStyle name="Comma 2 2 3 2 4 3 9" xfId="6639"/>
    <cellStyle name="Comma 2 2 3 2 4 4" xfId="670"/>
    <cellStyle name="Comma 2 2 3 2 4 4 10" xfId="2756"/>
    <cellStyle name="Comma 2 2 3 2 4 4 2" xfId="1714"/>
    <cellStyle name="Comma 2 2 3 2 4 4 2 2" xfId="18358"/>
    <cellStyle name="Comma 2 2 3 2 4 4 2 3" xfId="16274"/>
    <cellStyle name="Comma 2 2 3 2 4 4 2 4" xfId="14190"/>
    <cellStyle name="Comma 2 2 3 2 4 4 2 5" xfId="12106"/>
    <cellStyle name="Comma 2 2 3 2 4 4 2 6" xfId="10022"/>
    <cellStyle name="Comma 2 2 3 2 4 4 2 7" xfId="7938"/>
    <cellStyle name="Comma 2 2 3 2 4 4 2 8" xfId="5854"/>
    <cellStyle name="Comma 2 2 3 2 4 4 2 9" xfId="3798"/>
    <cellStyle name="Comma 2 2 3 2 4 4 3" xfId="17316"/>
    <cellStyle name="Comma 2 2 3 2 4 4 4" xfId="15232"/>
    <cellStyle name="Comma 2 2 3 2 4 4 5" xfId="13148"/>
    <cellStyle name="Comma 2 2 3 2 4 4 6" xfId="11064"/>
    <cellStyle name="Comma 2 2 3 2 4 4 7" xfId="8980"/>
    <cellStyle name="Comma 2 2 3 2 4 4 8" xfId="6896"/>
    <cellStyle name="Comma 2 2 3 2 4 4 9" xfId="4826"/>
    <cellStyle name="Comma 2 2 3 2 4 5" xfId="1191"/>
    <cellStyle name="Comma 2 2 3 2 4 5 2" xfId="17835"/>
    <cellStyle name="Comma 2 2 3 2 4 5 3" xfId="15751"/>
    <cellStyle name="Comma 2 2 3 2 4 5 4" xfId="13667"/>
    <cellStyle name="Comma 2 2 3 2 4 5 5" xfId="11583"/>
    <cellStyle name="Comma 2 2 3 2 4 5 6" xfId="9499"/>
    <cellStyle name="Comma 2 2 3 2 4 5 7" xfId="7415"/>
    <cellStyle name="Comma 2 2 3 2 4 5 8" xfId="5340"/>
    <cellStyle name="Comma 2 2 3 2 4 5 9" xfId="3275"/>
    <cellStyle name="Comma 2 2 3 2 4 6" xfId="16793"/>
    <cellStyle name="Comma 2 2 3 2 4 7" xfId="14709"/>
    <cellStyle name="Comma 2 2 3 2 4 8" xfId="12625"/>
    <cellStyle name="Comma 2 2 3 2 4 9" xfId="10541"/>
    <cellStyle name="Comma 2 2 3 2 5" xfId="215"/>
    <cellStyle name="Comma 2 2 3 2 5 10" xfId="6449"/>
    <cellStyle name="Comma 2 2 3 2 5 11" xfId="4384"/>
    <cellStyle name="Comma 2 2 3 2 5 12" xfId="2309"/>
    <cellStyle name="Comma 2 2 3 2 5 2" xfId="485"/>
    <cellStyle name="Comma 2 2 3 2 5 2 10" xfId="4641"/>
    <cellStyle name="Comma 2 2 3 2 5 2 11" xfId="2571"/>
    <cellStyle name="Comma 2 2 3 2 5 2 2" xfId="999"/>
    <cellStyle name="Comma 2 2 3 2 5 2 2 10" xfId="3085"/>
    <cellStyle name="Comma 2 2 3 2 5 2 2 2" xfId="2043"/>
    <cellStyle name="Comma 2 2 3 2 5 2 2 2 2" xfId="18687"/>
    <cellStyle name="Comma 2 2 3 2 5 2 2 2 3" xfId="16603"/>
    <cellStyle name="Comma 2 2 3 2 5 2 2 2 4" xfId="14519"/>
    <cellStyle name="Comma 2 2 3 2 5 2 2 2 5" xfId="12435"/>
    <cellStyle name="Comma 2 2 3 2 5 2 2 2 6" xfId="10351"/>
    <cellStyle name="Comma 2 2 3 2 5 2 2 2 7" xfId="8267"/>
    <cellStyle name="Comma 2 2 3 2 5 2 2 2 8" xfId="6183"/>
    <cellStyle name="Comma 2 2 3 2 5 2 2 2 9" xfId="4127"/>
    <cellStyle name="Comma 2 2 3 2 5 2 2 3" xfId="17645"/>
    <cellStyle name="Comma 2 2 3 2 5 2 2 4" xfId="15561"/>
    <cellStyle name="Comma 2 2 3 2 5 2 2 5" xfId="13477"/>
    <cellStyle name="Comma 2 2 3 2 5 2 2 6" xfId="11393"/>
    <cellStyle name="Comma 2 2 3 2 5 2 2 7" xfId="9309"/>
    <cellStyle name="Comma 2 2 3 2 5 2 2 8" xfId="7225"/>
    <cellStyle name="Comma 2 2 3 2 5 2 2 9" xfId="5155"/>
    <cellStyle name="Comma 2 2 3 2 5 2 3" xfId="1529"/>
    <cellStyle name="Comma 2 2 3 2 5 2 3 2" xfId="18173"/>
    <cellStyle name="Comma 2 2 3 2 5 2 3 3" xfId="16089"/>
    <cellStyle name="Comma 2 2 3 2 5 2 3 4" xfId="14005"/>
    <cellStyle name="Comma 2 2 3 2 5 2 3 5" xfId="11921"/>
    <cellStyle name="Comma 2 2 3 2 5 2 3 6" xfId="9837"/>
    <cellStyle name="Comma 2 2 3 2 5 2 3 7" xfId="7753"/>
    <cellStyle name="Comma 2 2 3 2 5 2 3 8" xfId="5669"/>
    <cellStyle name="Comma 2 2 3 2 5 2 3 9" xfId="3613"/>
    <cellStyle name="Comma 2 2 3 2 5 2 4" xfId="17131"/>
    <cellStyle name="Comma 2 2 3 2 5 2 5" xfId="15047"/>
    <cellStyle name="Comma 2 2 3 2 5 2 6" xfId="12963"/>
    <cellStyle name="Comma 2 2 3 2 5 2 7" xfId="10879"/>
    <cellStyle name="Comma 2 2 3 2 5 2 8" xfId="8795"/>
    <cellStyle name="Comma 2 2 3 2 5 2 9" xfId="6711"/>
    <cellStyle name="Comma 2 2 3 2 5 3" xfId="742"/>
    <cellStyle name="Comma 2 2 3 2 5 3 10" xfId="2828"/>
    <cellStyle name="Comma 2 2 3 2 5 3 2" xfId="1786"/>
    <cellStyle name="Comma 2 2 3 2 5 3 2 2" xfId="18430"/>
    <cellStyle name="Comma 2 2 3 2 5 3 2 3" xfId="16346"/>
    <cellStyle name="Comma 2 2 3 2 5 3 2 4" xfId="14262"/>
    <cellStyle name="Comma 2 2 3 2 5 3 2 5" xfId="12178"/>
    <cellStyle name="Comma 2 2 3 2 5 3 2 6" xfId="10094"/>
    <cellStyle name="Comma 2 2 3 2 5 3 2 7" xfId="8010"/>
    <cellStyle name="Comma 2 2 3 2 5 3 2 8" xfId="5926"/>
    <cellStyle name="Comma 2 2 3 2 5 3 2 9" xfId="3870"/>
    <cellStyle name="Comma 2 2 3 2 5 3 3" xfId="17388"/>
    <cellStyle name="Comma 2 2 3 2 5 3 4" xfId="15304"/>
    <cellStyle name="Comma 2 2 3 2 5 3 5" xfId="13220"/>
    <cellStyle name="Comma 2 2 3 2 5 3 6" xfId="11136"/>
    <cellStyle name="Comma 2 2 3 2 5 3 7" xfId="9052"/>
    <cellStyle name="Comma 2 2 3 2 5 3 8" xfId="6968"/>
    <cellStyle name="Comma 2 2 3 2 5 3 9" xfId="4898"/>
    <cellStyle name="Comma 2 2 3 2 5 4" xfId="1267"/>
    <cellStyle name="Comma 2 2 3 2 5 4 2" xfId="17911"/>
    <cellStyle name="Comma 2 2 3 2 5 4 3" xfId="15827"/>
    <cellStyle name="Comma 2 2 3 2 5 4 4" xfId="13743"/>
    <cellStyle name="Comma 2 2 3 2 5 4 5" xfId="11659"/>
    <cellStyle name="Comma 2 2 3 2 5 4 6" xfId="9575"/>
    <cellStyle name="Comma 2 2 3 2 5 4 7" xfId="7491"/>
    <cellStyle name="Comma 2 2 3 2 5 4 8" xfId="5412"/>
    <cellStyle name="Comma 2 2 3 2 5 4 9" xfId="3351"/>
    <cellStyle name="Comma 2 2 3 2 5 5" xfId="16869"/>
    <cellStyle name="Comma 2 2 3 2 5 6" xfId="14785"/>
    <cellStyle name="Comma 2 2 3 2 5 7" xfId="12701"/>
    <cellStyle name="Comma 2 2 3 2 5 8" xfId="10617"/>
    <cellStyle name="Comma 2 2 3 2 5 9" xfId="8533"/>
    <cellStyle name="Comma 2 2 3 2 6" xfId="377"/>
    <cellStyle name="Comma 2 2 3 2 6 10" xfId="4533"/>
    <cellStyle name="Comma 2 2 3 2 6 11" xfId="2463"/>
    <cellStyle name="Comma 2 2 3 2 6 2" xfId="891"/>
    <cellStyle name="Comma 2 2 3 2 6 2 10" xfId="2977"/>
    <cellStyle name="Comma 2 2 3 2 6 2 2" xfId="1935"/>
    <cellStyle name="Comma 2 2 3 2 6 2 2 2" xfId="18579"/>
    <cellStyle name="Comma 2 2 3 2 6 2 2 3" xfId="16495"/>
    <cellStyle name="Comma 2 2 3 2 6 2 2 4" xfId="14411"/>
    <cellStyle name="Comma 2 2 3 2 6 2 2 5" xfId="12327"/>
    <cellStyle name="Comma 2 2 3 2 6 2 2 6" xfId="10243"/>
    <cellStyle name="Comma 2 2 3 2 6 2 2 7" xfId="8159"/>
    <cellStyle name="Comma 2 2 3 2 6 2 2 8" xfId="6075"/>
    <cellStyle name="Comma 2 2 3 2 6 2 2 9" xfId="4019"/>
    <cellStyle name="Comma 2 2 3 2 6 2 3" xfId="17537"/>
    <cellStyle name="Comma 2 2 3 2 6 2 4" xfId="15453"/>
    <cellStyle name="Comma 2 2 3 2 6 2 5" xfId="13369"/>
    <cellStyle name="Comma 2 2 3 2 6 2 6" xfId="11285"/>
    <cellStyle name="Comma 2 2 3 2 6 2 7" xfId="9201"/>
    <cellStyle name="Comma 2 2 3 2 6 2 8" xfId="7117"/>
    <cellStyle name="Comma 2 2 3 2 6 2 9" xfId="5047"/>
    <cellStyle name="Comma 2 2 3 2 6 3" xfId="1421"/>
    <cellStyle name="Comma 2 2 3 2 6 3 2" xfId="18065"/>
    <cellStyle name="Comma 2 2 3 2 6 3 3" xfId="15981"/>
    <cellStyle name="Comma 2 2 3 2 6 3 4" xfId="13897"/>
    <cellStyle name="Comma 2 2 3 2 6 3 5" xfId="11813"/>
    <cellStyle name="Comma 2 2 3 2 6 3 6" xfId="9729"/>
    <cellStyle name="Comma 2 2 3 2 6 3 7" xfId="7645"/>
    <cellStyle name="Comma 2 2 3 2 6 3 8" xfId="5561"/>
    <cellStyle name="Comma 2 2 3 2 6 3 9" xfId="3505"/>
    <cellStyle name="Comma 2 2 3 2 6 4" xfId="17023"/>
    <cellStyle name="Comma 2 2 3 2 6 5" xfId="14939"/>
    <cellStyle name="Comma 2 2 3 2 6 6" xfId="12855"/>
    <cellStyle name="Comma 2 2 3 2 6 7" xfId="10771"/>
    <cellStyle name="Comma 2 2 3 2 6 8" xfId="8687"/>
    <cellStyle name="Comma 2 2 3 2 6 9" xfId="6603"/>
    <cellStyle name="Comma 2 2 3 2 7" xfId="634"/>
    <cellStyle name="Comma 2 2 3 2 7 10" xfId="2720"/>
    <cellStyle name="Comma 2 2 3 2 7 2" xfId="1678"/>
    <cellStyle name="Comma 2 2 3 2 7 2 2" xfId="18322"/>
    <cellStyle name="Comma 2 2 3 2 7 2 3" xfId="16238"/>
    <cellStyle name="Comma 2 2 3 2 7 2 4" xfId="14154"/>
    <cellStyle name="Comma 2 2 3 2 7 2 5" xfId="12070"/>
    <cellStyle name="Comma 2 2 3 2 7 2 6" xfId="9986"/>
    <cellStyle name="Comma 2 2 3 2 7 2 7" xfId="7902"/>
    <cellStyle name="Comma 2 2 3 2 7 2 8" xfId="5818"/>
    <cellStyle name="Comma 2 2 3 2 7 2 9" xfId="3762"/>
    <cellStyle name="Comma 2 2 3 2 7 3" xfId="17280"/>
    <cellStyle name="Comma 2 2 3 2 7 4" xfId="15196"/>
    <cellStyle name="Comma 2 2 3 2 7 5" xfId="13112"/>
    <cellStyle name="Comma 2 2 3 2 7 6" xfId="11028"/>
    <cellStyle name="Comma 2 2 3 2 7 7" xfId="8944"/>
    <cellStyle name="Comma 2 2 3 2 7 8" xfId="6860"/>
    <cellStyle name="Comma 2 2 3 2 7 9" xfId="4790"/>
    <cellStyle name="Comma 2 2 3 2 8" xfId="1153"/>
    <cellStyle name="Comma 2 2 3 2 8 2" xfId="17797"/>
    <cellStyle name="Comma 2 2 3 2 8 3" xfId="15713"/>
    <cellStyle name="Comma 2 2 3 2 8 4" xfId="13629"/>
    <cellStyle name="Comma 2 2 3 2 8 5" xfId="11545"/>
    <cellStyle name="Comma 2 2 3 2 8 6" xfId="9461"/>
    <cellStyle name="Comma 2 2 3 2 8 7" xfId="7377"/>
    <cellStyle name="Comma 2 2 3 2 8 8" xfId="5304"/>
    <cellStyle name="Comma 2 2 3 2 8 9" xfId="3237"/>
    <cellStyle name="Comma 2 2 3 2 9" xfId="16755"/>
    <cellStyle name="Comma 2 2 3 3" xfId="103"/>
    <cellStyle name="Comma 2 2 3 3 10" xfId="12596"/>
    <cellStyle name="Comma 2 2 3 3 11" xfId="10512"/>
    <cellStyle name="Comma 2 2 3 3 12" xfId="8428"/>
    <cellStyle name="Comma 2 2 3 3 13" xfId="6344"/>
    <cellStyle name="Comma 2 2 3 3 14" xfId="4285"/>
    <cellStyle name="Comma 2 2 3 3 15" xfId="2204"/>
    <cellStyle name="Comma 2 2 3 3 2" xfId="181"/>
    <cellStyle name="Comma 2 2 3 3 2 10" xfId="8504"/>
    <cellStyle name="Comma 2 2 3 3 2 11" xfId="6420"/>
    <cellStyle name="Comma 2 2 3 3 2 12" xfId="4357"/>
    <cellStyle name="Comma 2 2 3 3 2 13" xfId="2280"/>
    <cellStyle name="Comma 2 2 3 3 2 2" xfId="303"/>
    <cellStyle name="Comma 2 2 3 3 2 2 10" xfId="6534"/>
    <cellStyle name="Comma 2 2 3 3 2 2 11" xfId="4465"/>
    <cellStyle name="Comma 2 2 3 3 2 2 12" xfId="2394"/>
    <cellStyle name="Comma 2 2 3 3 2 2 2" xfId="566"/>
    <cellStyle name="Comma 2 2 3 3 2 2 2 10" xfId="4722"/>
    <cellStyle name="Comma 2 2 3 3 2 2 2 11" xfId="2652"/>
    <cellStyle name="Comma 2 2 3 3 2 2 2 2" xfId="1080"/>
    <cellStyle name="Comma 2 2 3 3 2 2 2 2 10" xfId="3166"/>
    <cellStyle name="Comma 2 2 3 3 2 2 2 2 2" xfId="2124"/>
    <cellStyle name="Comma 2 2 3 3 2 2 2 2 2 2" xfId="18768"/>
    <cellStyle name="Comma 2 2 3 3 2 2 2 2 2 3" xfId="16684"/>
    <cellStyle name="Comma 2 2 3 3 2 2 2 2 2 4" xfId="14600"/>
    <cellStyle name="Comma 2 2 3 3 2 2 2 2 2 5" xfId="12516"/>
    <cellStyle name="Comma 2 2 3 3 2 2 2 2 2 6" xfId="10432"/>
    <cellStyle name="Comma 2 2 3 3 2 2 2 2 2 7" xfId="8348"/>
    <cellStyle name="Comma 2 2 3 3 2 2 2 2 2 8" xfId="6264"/>
    <cellStyle name="Comma 2 2 3 3 2 2 2 2 2 9" xfId="4208"/>
    <cellStyle name="Comma 2 2 3 3 2 2 2 2 3" xfId="17726"/>
    <cellStyle name="Comma 2 2 3 3 2 2 2 2 4" xfId="15642"/>
    <cellStyle name="Comma 2 2 3 3 2 2 2 2 5" xfId="13558"/>
    <cellStyle name="Comma 2 2 3 3 2 2 2 2 6" xfId="11474"/>
    <cellStyle name="Comma 2 2 3 3 2 2 2 2 7" xfId="9390"/>
    <cellStyle name="Comma 2 2 3 3 2 2 2 2 8" xfId="7306"/>
    <cellStyle name="Comma 2 2 3 3 2 2 2 2 9" xfId="5236"/>
    <cellStyle name="Comma 2 2 3 3 2 2 2 3" xfId="1610"/>
    <cellStyle name="Comma 2 2 3 3 2 2 2 3 2" xfId="18254"/>
    <cellStyle name="Comma 2 2 3 3 2 2 2 3 3" xfId="16170"/>
    <cellStyle name="Comma 2 2 3 3 2 2 2 3 4" xfId="14086"/>
    <cellStyle name="Comma 2 2 3 3 2 2 2 3 5" xfId="12002"/>
    <cellStyle name="Comma 2 2 3 3 2 2 2 3 6" xfId="9918"/>
    <cellStyle name="Comma 2 2 3 3 2 2 2 3 7" xfId="7834"/>
    <cellStyle name="Comma 2 2 3 3 2 2 2 3 8" xfId="5750"/>
    <cellStyle name="Comma 2 2 3 3 2 2 2 3 9" xfId="3694"/>
    <cellStyle name="Comma 2 2 3 3 2 2 2 4" xfId="17212"/>
    <cellStyle name="Comma 2 2 3 3 2 2 2 5" xfId="15128"/>
    <cellStyle name="Comma 2 2 3 3 2 2 2 6" xfId="13044"/>
    <cellStyle name="Comma 2 2 3 3 2 2 2 7" xfId="10960"/>
    <cellStyle name="Comma 2 2 3 3 2 2 2 8" xfId="8876"/>
    <cellStyle name="Comma 2 2 3 3 2 2 2 9" xfId="6792"/>
    <cellStyle name="Comma 2 2 3 3 2 2 3" xfId="823"/>
    <cellStyle name="Comma 2 2 3 3 2 2 3 10" xfId="2909"/>
    <cellStyle name="Comma 2 2 3 3 2 2 3 2" xfId="1867"/>
    <cellStyle name="Comma 2 2 3 3 2 2 3 2 2" xfId="18511"/>
    <cellStyle name="Comma 2 2 3 3 2 2 3 2 3" xfId="16427"/>
    <cellStyle name="Comma 2 2 3 3 2 2 3 2 4" xfId="14343"/>
    <cellStyle name="Comma 2 2 3 3 2 2 3 2 5" xfId="12259"/>
    <cellStyle name="Comma 2 2 3 3 2 2 3 2 6" xfId="10175"/>
    <cellStyle name="Comma 2 2 3 3 2 2 3 2 7" xfId="8091"/>
    <cellStyle name="Comma 2 2 3 3 2 2 3 2 8" xfId="6007"/>
    <cellStyle name="Comma 2 2 3 3 2 2 3 2 9" xfId="3951"/>
    <cellStyle name="Comma 2 2 3 3 2 2 3 3" xfId="17469"/>
    <cellStyle name="Comma 2 2 3 3 2 2 3 4" xfId="15385"/>
    <cellStyle name="Comma 2 2 3 3 2 2 3 5" xfId="13301"/>
    <cellStyle name="Comma 2 2 3 3 2 2 3 6" xfId="11217"/>
    <cellStyle name="Comma 2 2 3 3 2 2 3 7" xfId="9133"/>
    <cellStyle name="Comma 2 2 3 3 2 2 3 8" xfId="7049"/>
    <cellStyle name="Comma 2 2 3 3 2 2 3 9" xfId="4979"/>
    <cellStyle name="Comma 2 2 3 3 2 2 4" xfId="1352"/>
    <cellStyle name="Comma 2 2 3 3 2 2 4 2" xfId="17996"/>
    <cellStyle name="Comma 2 2 3 3 2 2 4 3" xfId="15912"/>
    <cellStyle name="Comma 2 2 3 3 2 2 4 4" xfId="13828"/>
    <cellStyle name="Comma 2 2 3 3 2 2 4 5" xfId="11744"/>
    <cellStyle name="Comma 2 2 3 3 2 2 4 6" xfId="9660"/>
    <cellStyle name="Comma 2 2 3 3 2 2 4 7" xfId="7576"/>
    <cellStyle name="Comma 2 2 3 3 2 2 4 8" xfId="5493"/>
    <cellStyle name="Comma 2 2 3 3 2 2 4 9" xfId="3436"/>
    <cellStyle name="Comma 2 2 3 3 2 2 5" xfId="16954"/>
    <cellStyle name="Comma 2 2 3 3 2 2 6" xfId="14870"/>
    <cellStyle name="Comma 2 2 3 3 2 2 7" xfId="12786"/>
    <cellStyle name="Comma 2 2 3 3 2 2 8" xfId="10702"/>
    <cellStyle name="Comma 2 2 3 3 2 2 9" xfId="8618"/>
    <cellStyle name="Comma 2 2 3 3 2 3" xfId="458"/>
    <cellStyle name="Comma 2 2 3 3 2 3 10" xfId="4614"/>
    <cellStyle name="Comma 2 2 3 3 2 3 11" xfId="2544"/>
    <cellStyle name="Comma 2 2 3 3 2 3 2" xfId="972"/>
    <cellStyle name="Comma 2 2 3 3 2 3 2 10" xfId="3058"/>
    <cellStyle name="Comma 2 2 3 3 2 3 2 2" xfId="2016"/>
    <cellStyle name="Comma 2 2 3 3 2 3 2 2 2" xfId="18660"/>
    <cellStyle name="Comma 2 2 3 3 2 3 2 2 3" xfId="16576"/>
    <cellStyle name="Comma 2 2 3 3 2 3 2 2 4" xfId="14492"/>
    <cellStyle name="Comma 2 2 3 3 2 3 2 2 5" xfId="12408"/>
    <cellStyle name="Comma 2 2 3 3 2 3 2 2 6" xfId="10324"/>
    <cellStyle name="Comma 2 2 3 3 2 3 2 2 7" xfId="8240"/>
    <cellStyle name="Comma 2 2 3 3 2 3 2 2 8" xfId="6156"/>
    <cellStyle name="Comma 2 2 3 3 2 3 2 2 9" xfId="4100"/>
    <cellStyle name="Comma 2 2 3 3 2 3 2 3" xfId="17618"/>
    <cellStyle name="Comma 2 2 3 3 2 3 2 4" xfId="15534"/>
    <cellStyle name="Comma 2 2 3 3 2 3 2 5" xfId="13450"/>
    <cellStyle name="Comma 2 2 3 3 2 3 2 6" xfId="11366"/>
    <cellStyle name="Comma 2 2 3 3 2 3 2 7" xfId="9282"/>
    <cellStyle name="Comma 2 2 3 3 2 3 2 8" xfId="7198"/>
    <cellStyle name="Comma 2 2 3 3 2 3 2 9" xfId="5128"/>
    <cellStyle name="Comma 2 2 3 3 2 3 3" xfId="1502"/>
    <cellStyle name="Comma 2 2 3 3 2 3 3 2" xfId="18146"/>
    <cellStyle name="Comma 2 2 3 3 2 3 3 3" xfId="16062"/>
    <cellStyle name="Comma 2 2 3 3 2 3 3 4" xfId="13978"/>
    <cellStyle name="Comma 2 2 3 3 2 3 3 5" xfId="11894"/>
    <cellStyle name="Comma 2 2 3 3 2 3 3 6" xfId="9810"/>
    <cellStyle name="Comma 2 2 3 3 2 3 3 7" xfId="7726"/>
    <cellStyle name="Comma 2 2 3 3 2 3 3 8" xfId="5642"/>
    <cellStyle name="Comma 2 2 3 3 2 3 3 9" xfId="3586"/>
    <cellStyle name="Comma 2 2 3 3 2 3 4" xfId="17104"/>
    <cellStyle name="Comma 2 2 3 3 2 3 5" xfId="15020"/>
    <cellStyle name="Comma 2 2 3 3 2 3 6" xfId="12936"/>
    <cellStyle name="Comma 2 2 3 3 2 3 7" xfId="10852"/>
    <cellStyle name="Comma 2 2 3 3 2 3 8" xfId="8768"/>
    <cellStyle name="Comma 2 2 3 3 2 3 9" xfId="6684"/>
    <cellStyle name="Comma 2 2 3 3 2 4" xfId="715"/>
    <cellStyle name="Comma 2 2 3 3 2 4 10" xfId="2801"/>
    <cellStyle name="Comma 2 2 3 3 2 4 2" xfId="1759"/>
    <cellStyle name="Comma 2 2 3 3 2 4 2 2" xfId="18403"/>
    <cellStyle name="Comma 2 2 3 3 2 4 2 3" xfId="16319"/>
    <cellStyle name="Comma 2 2 3 3 2 4 2 4" xfId="14235"/>
    <cellStyle name="Comma 2 2 3 3 2 4 2 5" xfId="12151"/>
    <cellStyle name="Comma 2 2 3 3 2 4 2 6" xfId="10067"/>
    <cellStyle name="Comma 2 2 3 3 2 4 2 7" xfId="7983"/>
    <cellStyle name="Comma 2 2 3 3 2 4 2 8" xfId="5899"/>
    <cellStyle name="Comma 2 2 3 3 2 4 2 9" xfId="3843"/>
    <cellStyle name="Comma 2 2 3 3 2 4 3" xfId="17361"/>
    <cellStyle name="Comma 2 2 3 3 2 4 4" xfId="15277"/>
    <cellStyle name="Comma 2 2 3 3 2 4 5" xfId="13193"/>
    <cellStyle name="Comma 2 2 3 3 2 4 6" xfId="11109"/>
    <cellStyle name="Comma 2 2 3 3 2 4 7" xfId="9025"/>
    <cellStyle name="Comma 2 2 3 3 2 4 8" xfId="6941"/>
    <cellStyle name="Comma 2 2 3 3 2 4 9" xfId="4871"/>
    <cellStyle name="Comma 2 2 3 3 2 5" xfId="1238"/>
    <cellStyle name="Comma 2 2 3 3 2 5 2" xfId="17882"/>
    <cellStyle name="Comma 2 2 3 3 2 5 3" xfId="15798"/>
    <cellStyle name="Comma 2 2 3 3 2 5 4" xfId="13714"/>
    <cellStyle name="Comma 2 2 3 3 2 5 5" xfId="11630"/>
    <cellStyle name="Comma 2 2 3 3 2 5 6" xfId="9546"/>
    <cellStyle name="Comma 2 2 3 3 2 5 7" xfId="7462"/>
    <cellStyle name="Comma 2 2 3 3 2 5 8" xfId="5385"/>
    <cellStyle name="Comma 2 2 3 3 2 5 9" xfId="3322"/>
    <cellStyle name="Comma 2 2 3 3 2 6" xfId="16840"/>
    <cellStyle name="Comma 2 2 3 3 2 7" xfId="14756"/>
    <cellStyle name="Comma 2 2 3 3 2 8" xfId="12672"/>
    <cellStyle name="Comma 2 2 3 3 2 9" xfId="10588"/>
    <cellStyle name="Comma 2 2 3 3 3" xfId="142"/>
    <cellStyle name="Comma 2 2 3 3 3 10" xfId="8466"/>
    <cellStyle name="Comma 2 2 3 3 3 11" xfId="6382"/>
    <cellStyle name="Comma 2 2 3 3 3 12" xfId="4321"/>
    <cellStyle name="Comma 2 2 3 3 3 13" xfId="2242"/>
    <cellStyle name="Comma 2 2 3 3 3 2" xfId="264"/>
    <cellStyle name="Comma 2 2 3 3 3 2 10" xfId="6496"/>
    <cellStyle name="Comma 2 2 3 3 3 2 11" xfId="4429"/>
    <cellStyle name="Comma 2 2 3 3 3 2 12" xfId="2356"/>
    <cellStyle name="Comma 2 2 3 3 3 2 2" xfId="530"/>
    <cellStyle name="Comma 2 2 3 3 3 2 2 10" xfId="4686"/>
    <cellStyle name="Comma 2 2 3 3 3 2 2 11" xfId="2616"/>
    <cellStyle name="Comma 2 2 3 3 3 2 2 2" xfId="1044"/>
    <cellStyle name="Comma 2 2 3 3 3 2 2 2 10" xfId="3130"/>
    <cellStyle name="Comma 2 2 3 3 3 2 2 2 2" xfId="2088"/>
    <cellStyle name="Comma 2 2 3 3 3 2 2 2 2 2" xfId="18732"/>
    <cellStyle name="Comma 2 2 3 3 3 2 2 2 2 3" xfId="16648"/>
    <cellStyle name="Comma 2 2 3 3 3 2 2 2 2 4" xfId="14564"/>
    <cellStyle name="Comma 2 2 3 3 3 2 2 2 2 5" xfId="12480"/>
    <cellStyle name="Comma 2 2 3 3 3 2 2 2 2 6" xfId="10396"/>
    <cellStyle name="Comma 2 2 3 3 3 2 2 2 2 7" xfId="8312"/>
    <cellStyle name="Comma 2 2 3 3 3 2 2 2 2 8" xfId="6228"/>
    <cellStyle name="Comma 2 2 3 3 3 2 2 2 2 9" xfId="4172"/>
    <cellStyle name="Comma 2 2 3 3 3 2 2 2 3" xfId="17690"/>
    <cellStyle name="Comma 2 2 3 3 3 2 2 2 4" xfId="15606"/>
    <cellStyle name="Comma 2 2 3 3 3 2 2 2 5" xfId="13522"/>
    <cellStyle name="Comma 2 2 3 3 3 2 2 2 6" xfId="11438"/>
    <cellStyle name="Comma 2 2 3 3 3 2 2 2 7" xfId="9354"/>
    <cellStyle name="Comma 2 2 3 3 3 2 2 2 8" xfId="7270"/>
    <cellStyle name="Comma 2 2 3 3 3 2 2 2 9" xfId="5200"/>
    <cellStyle name="Comma 2 2 3 3 3 2 2 3" xfId="1574"/>
    <cellStyle name="Comma 2 2 3 3 3 2 2 3 2" xfId="18218"/>
    <cellStyle name="Comma 2 2 3 3 3 2 2 3 3" xfId="16134"/>
    <cellStyle name="Comma 2 2 3 3 3 2 2 3 4" xfId="14050"/>
    <cellStyle name="Comma 2 2 3 3 3 2 2 3 5" xfId="11966"/>
    <cellStyle name="Comma 2 2 3 3 3 2 2 3 6" xfId="9882"/>
    <cellStyle name="Comma 2 2 3 3 3 2 2 3 7" xfId="7798"/>
    <cellStyle name="Comma 2 2 3 3 3 2 2 3 8" xfId="5714"/>
    <cellStyle name="Comma 2 2 3 3 3 2 2 3 9" xfId="3658"/>
    <cellStyle name="Comma 2 2 3 3 3 2 2 4" xfId="17176"/>
    <cellStyle name="Comma 2 2 3 3 3 2 2 5" xfId="15092"/>
    <cellStyle name="Comma 2 2 3 3 3 2 2 6" xfId="13008"/>
    <cellStyle name="Comma 2 2 3 3 3 2 2 7" xfId="10924"/>
    <cellStyle name="Comma 2 2 3 3 3 2 2 8" xfId="8840"/>
    <cellStyle name="Comma 2 2 3 3 3 2 2 9" xfId="6756"/>
    <cellStyle name="Comma 2 2 3 3 3 2 3" xfId="787"/>
    <cellStyle name="Comma 2 2 3 3 3 2 3 10" xfId="2873"/>
    <cellStyle name="Comma 2 2 3 3 3 2 3 2" xfId="1831"/>
    <cellStyle name="Comma 2 2 3 3 3 2 3 2 2" xfId="18475"/>
    <cellStyle name="Comma 2 2 3 3 3 2 3 2 3" xfId="16391"/>
    <cellStyle name="Comma 2 2 3 3 3 2 3 2 4" xfId="14307"/>
    <cellStyle name="Comma 2 2 3 3 3 2 3 2 5" xfId="12223"/>
    <cellStyle name="Comma 2 2 3 3 3 2 3 2 6" xfId="10139"/>
    <cellStyle name="Comma 2 2 3 3 3 2 3 2 7" xfId="8055"/>
    <cellStyle name="Comma 2 2 3 3 3 2 3 2 8" xfId="5971"/>
    <cellStyle name="Comma 2 2 3 3 3 2 3 2 9" xfId="3915"/>
    <cellStyle name="Comma 2 2 3 3 3 2 3 3" xfId="17433"/>
    <cellStyle name="Comma 2 2 3 3 3 2 3 4" xfId="15349"/>
    <cellStyle name="Comma 2 2 3 3 3 2 3 5" xfId="13265"/>
    <cellStyle name="Comma 2 2 3 3 3 2 3 6" xfId="11181"/>
    <cellStyle name="Comma 2 2 3 3 3 2 3 7" xfId="9097"/>
    <cellStyle name="Comma 2 2 3 3 3 2 3 8" xfId="7013"/>
    <cellStyle name="Comma 2 2 3 3 3 2 3 9" xfId="4943"/>
    <cellStyle name="Comma 2 2 3 3 3 2 4" xfId="1314"/>
    <cellStyle name="Comma 2 2 3 3 3 2 4 2" xfId="17958"/>
    <cellStyle name="Comma 2 2 3 3 3 2 4 3" xfId="15874"/>
    <cellStyle name="Comma 2 2 3 3 3 2 4 4" xfId="13790"/>
    <cellStyle name="Comma 2 2 3 3 3 2 4 5" xfId="11706"/>
    <cellStyle name="Comma 2 2 3 3 3 2 4 6" xfId="9622"/>
    <cellStyle name="Comma 2 2 3 3 3 2 4 7" xfId="7538"/>
    <cellStyle name="Comma 2 2 3 3 3 2 4 8" xfId="5457"/>
    <cellStyle name="Comma 2 2 3 3 3 2 4 9" xfId="3398"/>
    <cellStyle name="Comma 2 2 3 3 3 2 5" xfId="16916"/>
    <cellStyle name="Comma 2 2 3 3 3 2 6" xfId="14832"/>
    <cellStyle name="Comma 2 2 3 3 3 2 7" xfId="12748"/>
    <cellStyle name="Comma 2 2 3 3 3 2 8" xfId="10664"/>
    <cellStyle name="Comma 2 2 3 3 3 2 9" xfId="8580"/>
    <cellStyle name="Comma 2 2 3 3 3 3" xfId="422"/>
    <cellStyle name="Comma 2 2 3 3 3 3 10" xfId="4578"/>
    <cellStyle name="Comma 2 2 3 3 3 3 11" xfId="2508"/>
    <cellStyle name="Comma 2 2 3 3 3 3 2" xfId="936"/>
    <cellStyle name="Comma 2 2 3 3 3 3 2 10" xfId="3022"/>
    <cellStyle name="Comma 2 2 3 3 3 3 2 2" xfId="1980"/>
    <cellStyle name="Comma 2 2 3 3 3 3 2 2 2" xfId="18624"/>
    <cellStyle name="Comma 2 2 3 3 3 3 2 2 3" xfId="16540"/>
    <cellStyle name="Comma 2 2 3 3 3 3 2 2 4" xfId="14456"/>
    <cellStyle name="Comma 2 2 3 3 3 3 2 2 5" xfId="12372"/>
    <cellStyle name="Comma 2 2 3 3 3 3 2 2 6" xfId="10288"/>
    <cellStyle name="Comma 2 2 3 3 3 3 2 2 7" xfId="8204"/>
    <cellStyle name="Comma 2 2 3 3 3 3 2 2 8" xfId="6120"/>
    <cellStyle name="Comma 2 2 3 3 3 3 2 2 9" xfId="4064"/>
    <cellStyle name="Comma 2 2 3 3 3 3 2 3" xfId="17582"/>
    <cellStyle name="Comma 2 2 3 3 3 3 2 4" xfId="15498"/>
    <cellStyle name="Comma 2 2 3 3 3 3 2 5" xfId="13414"/>
    <cellStyle name="Comma 2 2 3 3 3 3 2 6" xfId="11330"/>
    <cellStyle name="Comma 2 2 3 3 3 3 2 7" xfId="9246"/>
    <cellStyle name="Comma 2 2 3 3 3 3 2 8" xfId="7162"/>
    <cellStyle name="Comma 2 2 3 3 3 3 2 9" xfId="5092"/>
    <cellStyle name="Comma 2 2 3 3 3 3 3" xfId="1466"/>
    <cellStyle name="Comma 2 2 3 3 3 3 3 2" xfId="18110"/>
    <cellStyle name="Comma 2 2 3 3 3 3 3 3" xfId="16026"/>
    <cellStyle name="Comma 2 2 3 3 3 3 3 4" xfId="13942"/>
    <cellStyle name="Comma 2 2 3 3 3 3 3 5" xfId="11858"/>
    <cellStyle name="Comma 2 2 3 3 3 3 3 6" xfId="9774"/>
    <cellStyle name="Comma 2 2 3 3 3 3 3 7" xfId="7690"/>
    <cellStyle name="Comma 2 2 3 3 3 3 3 8" xfId="5606"/>
    <cellStyle name="Comma 2 2 3 3 3 3 3 9" xfId="3550"/>
    <cellStyle name="Comma 2 2 3 3 3 3 4" xfId="17068"/>
    <cellStyle name="Comma 2 2 3 3 3 3 5" xfId="14984"/>
    <cellStyle name="Comma 2 2 3 3 3 3 6" xfId="12900"/>
    <cellStyle name="Comma 2 2 3 3 3 3 7" xfId="10816"/>
    <cellStyle name="Comma 2 2 3 3 3 3 8" xfId="8732"/>
    <cellStyle name="Comma 2 2 3 3 3 3 9" xfId="6648"/>
    <cellStyle name="Comma 2 2 3 3 3 4" xfId="679"/>
    <cellStyle name="Comma 2 2 3 3 3 4 10" xfId="2765"/>
    <cellStyle name="Comma 2 2 3 3 3 4 2" xfId="1723"/>
    <cellStyle name="Comma 2 2 3 3 3 4 2 2" xfId="18367"/>
    <cellStyle name="Comma 2 2 3 3 3 4 2 3" xfId="16283"/>
    <cellStyle name="Comma 2 2 3 3 3 4 2 4" xfId="14199"/>
    <cellStyle name="Comma 2 2 3 3 3 4 2 5" xfId="12115"/>
    <cellStyle name="Comma 2 2 3 3 3 4 2 6" xfId="10031"/>
    <cellStyle name="Comma 2 2 3 3 3 4 2 7" xfId="7947"/>
    <cellStyle name="Comma 2 2 3 3 3 4 2 8" xfId="5863"/>
    <cellStyle name="Comma 2 2 3 3 3 4 2 9" xfId="3807"/>
    <cellStyle name="Comma 2 2 3 3 3 4 3" xfId="17325"/>
    <cellStyle name="Comma 2 2 3 3 3 4 4" xfId="15241"/>
    <cellStyle name="Comma 2 2 3 3 3 4 5" xfId="13157"/>
    <cellStyle name="Comma 2 2 3 3 3 4 6" xfId="11073"/>
    <cellStyle name="Comma 2 2 3 3 3 4 7" xfId="8989"/>
    <cellStyle name="Comma 2 2 3 3 3 4 8" xfId="6905"/>
    <cellStyle name="Comma 2 2 3 3 3 4 9" xfId="4835"/>
    <cellStyle name="Comma 2 2 3 3 3 5" xfId="1200"/>
    <cellStyle name="Comma 2 2 3 3 3 5 2" xfId="17844"/>
    <cellStyle name="Comma 2 2 3 3 3 5 3" xfId="15760"/>
    <cellStyle name="Comma 2 2 3 3 3 5 4" xfId="13676"/>
    <cellStyle name="Comma 2 2 3 3 3 5 5" xfId="11592"/>
    <cellStyle name="Comma 2 2 3 3 3 5 6" xfId="9508"/>
    <cellStyle name="Comma 2 2 3 3 3 5 7" xfId="7424"/>
    <cellStyle name="Comma 2 2 3 3 3 5 8" xfId="5349"/>
    <cellStyle name="Comma 2 2 3 3 3 5 9" xfId="3284"/>
    <cellStyle name="Comma 2 2 3 3 3 6" xfId="16802"/>
    <cellStyle name="Comma 2 2 3 3 3 7" xfId="14718"/>
    <cellStyle name="Comma 2 2 3 3 3 8" xfId="12634"/>
    <cellStyle name="Comma 2 2 3 3 3 9" xfId="10550"/>
    <cellStyle name="Comma 2 2 3 3 4" xfId="225"/>
    <cellStyle name="Comma 2 2 3 3 4 10" xfId="6458"/>
    <cellStyle name="Comma 2 2 3 3 4 11" xfId="4393"/>
    <cellStyle name="Comma 2 2 3 3 4 12" xfId="2318"/>
    <cellStyle name="Comma 2 2 3 3 4 2" xfId="494"/>
    <cellStyle name="Comma 2 2 3 3 4 2 10" xfId="4650"/>
    <cellStyle name="Comma 2 2 3 3 4 2 11" xfId="2580"/>
    <cellStyle name="Comma 2 2 3 3 4 2 2" xfId="1008"/>
    <cellStyle name="Comma 2 2 3 3 4 2 2 10" xfId="3094"/>
    <cellStyle name="Comma 2 2 3 3 4 2 2 2" xfId="2052"/>
    <cellStyle name="Comma 2 2 3 3 4 2 2 2 2" xfId="18696"/>
    <cellStyle name="Comma 2 2 3 3 4 2 2 2 3" xfId="16612"/>
    <cellStyle name="Comma 2 2 3 3 4 2 2 2 4" xfId="14528"/>
    <cellStyle name="Comma 2 2 3 3 4 2 2 2 5" xfId="12444"/>
    <cellStyle name="Comma 2 2 3 3 4 2 2 2 6" xfId="10360"/>
    <cellStyle name="Comma 2 2 3 3 4 2 2 2 7" xfId="8276"/>
    <cellStyle name="Comma 2 2 3 3 4 2 2 2 8" xfId="6192"/>
    <cellStyle name="Comma 2 2 3 3 4 2 2 2 9" xfId="4136"/>
    <cellStyle name="Comma 2 2 3 3 4 2 2 3" xfId="17654"/>
    <cellStyle name="Comma 2 2 3 3 4 2 2 4" xfId="15570"/>
    <cellStyle name="Comma 2 2 3 3 4 2 2 5" xfId="13486"/>
    <cellStyle name="Comma 2 2 3 3 4 2 2 6" xfId="11402"/>
    <cellStyle name="Comma 2 2 3 3 4 2 2 7" xfId="9318"/>
    <cellStyle name="Comma 2 2 3 3 4 2 2 8" xfId="7234"/>
    <cellStyle name="Comma 2 2 3 3 4 2 2 9" xfId="5164"/>
    <cellStyle name="Comma 2 2 3 3 4 2 3" xfId="1538"/>
    <cellStyle name="Comma 2 2 3 3 4 2 3 2" xfId="18182"/>
    <cellStyle name="Comma 2 2 3 3 4 2 3 3" xfId="16098"/>
    <cellStyle name="Comma 2 2 3 3 4 2 3 4" xfId="14014"/>
    <cellStyle name="Comma 2 2 3 3 4 2 3 5" xfId="11930"/>
    <cellStyle name="Comma 2 2 3 3 4 2 3 6" xfId="9846"/>
    <cellStyle name="Comma 2 2 3 3 4 2 3 7" xfId="7762"/>
    <cellStyle name="Comma 2 2 3 3 4 2 3 8" xfId="5678"/>
    <cellStyle name="Comma 2 2 3 3 4 2 3 9" xfId="3622"/>
    <cellStyle name="Comma 2 2 3 3 4 2 4" xfId="17140"/>
    <cellStyle name="Comma 2 2 3 3 4 2 5" xfId="15056"/>
    <cellStyle name="Comma 2 2 3 3 4 2 6" xfId="12972"/>
    <cellStyle name="Comma 2 2 3 3 4 2 7" xfId="10888"/>
    <cellStyle name="Comma 2 2 3 3 4 2 8" xfId="8804"/>
    <cellStyle name="Comma 2 2 3 3 4 2 9" xfId="6720"/>
    <cellStyle name="Comma 2 2 3 3 4 3" xfId="751"/>
    <cellStyle name="Comma 2 2 3 3 4 3 10" xfId="2837"/>
    <cellStyle name="Comma 2 2 3 3 4 3 2" xfId="1795"/>
    <cellStyle name="Comma 2 2 3 3 4 3 2 2" xfId="18439"/>
    <cellStyle name="Comma 2 2 3 3 4 3 2 3" xfId="16355"/>
    <cellStyle name="Comma 2 2 3 3 4 3 2 4" xfId="14271"/>
    <cellStyle name="Comma 2 2 3 3 4 3 2 5" xfId="12187"/>
    <cellStyle name="Comma 2 2 3 3 4 3 2 6" xfId="10103"/>
    <cellStyle name="Comma 2 2 3 3 4 3 2 7" xfId="8019"/>
    <cellStyle name="Comma 2 2 3 3 4 3 2 8" xfId="5935"/>
    <cellStyle name="Comma 2 2 3 3 4 3 2 9" xfId="3879"/>
    <cellStyle name="Comma 2 2 3 3 4 3 3" xfId="17397"/>
    <cellStyle name="Comma 2 2 3 3 4 3 4" xfId="15313"/>
    <cellStyle name="Comma 2 2 3 3 4 3 5" xfId="13229"/>
    <cellStyle name="Comma 2 2 3 3 4 3 6" xfId="11145"/>
    <cellStyle name="Comma 2 2 3 3 4 3 7" xfId="9061"/>
    <cellStyle name="Comma 2 2 3 3 4 3 8" xfId="6977"/>
    <cellStyle name="Comma 2 2 3 3 4 3 9" xfId="4907"/>
    <cellStyle name="Comma 2 2 3 3 4 4" xfId="1276"/>
    <cellStyle name="Comma 2 2 3 3 4 4 2" xfId="17920"/>
    <cellStyle name="Comma 2 2 3 3 4 4 3" xfId="15836"/>
    <cellStyle name="Comma 2 2 3 3 4 4 4" xfId="13752"/>
    <cellStyle name="Comma 2 2 3 3 4 4 5" xfId="11668"/>
    <cellStyle name="Comma 2 2 3 3 4 4 6" xfId="9584"/>
    <cellStyle name="Comma 2 2 3 3 4 4 7" xfId="7500"/>
    <cellStyle name="Comma 2 2 3 3 4 4 8" xfId="5421"/>
    <cellStyle name="Comma 2 2 3 3 4 4 9" xfId="3360"/>
    <cellStyle name="Comma 2 2 3 3 4 5" xfId="16878"/>
    <cellStyle name="Comma 2 2 3 3 4 6" xfId="14794"/>
    <cellStyle name="Comma 2 2 3 3 4 7" xfId="12710"/>
    <cellStyle name="Comma 2 2 3 3 4 8" xfId="10626"/>
    <cellStyle name="Comma 2 2 3 3 4 9" xfId="8542"/>
    <cellStyle name="Comma 2 2 3 3 5" xfId="386"/>
    <cellStyle name="Comma 2 2 3 3 5 10" xfId="4542"/>
    <cellStyle name="Comma 2 2 3 3 5 11" xfId="2472"/>
    <cellStyle name="Comma 2 2 3 3 5 2" xfId="900"/>
    <cellStyle name="Comma 2 2 3 3 5 2 10" xfId="2986"/>
    <cellStyle name="Comma 2 2 3 3 5 2 2" xfId="1944"/>
    <cellStyle name="Comma 2 2 3 3 5 2 2 2" xfId="18588"/>
    <cellStyle name="Comma 2 2 3 3 5 2 2 3" xfId="16504"/>
    <cellStyle name="Comma 2 2 3 3 5 2 2 4" xfId="14420"/>
    <cellStyle name="Comma 2 2 3 3 5 2 2 5" xfId="12336"/>
    <cellStyle name="Comma 2 2 3 3 5 2 2 6" xfId="10252"/>
    <cellStyle name="Comma 2 2 3 3 5 2 2 7" xfId="8168"/>
    <cellStyle name="Comma 2 2 3 3 5 2 2 8" xfId="6084"/>
    <cellStyle name="Comma 2 2 3 3 5 2 2 9" xfId="4028"/>
    <cellStyle name="Comma 2 2 3 3 5 2 3" xfId="17546"/>
    <cellStyle name="Comma 2 2 3 3 5 2 4" xfId="15462"/>
    <cellStyle name="Comma 2 2 3 3 5 2 5" xfId="13378"/>
    <cellStyle name="Comma 2 2 3 3 5 2 6" xfId="11294"/>
    <cellStyle name="Comma 2 2 3 3 5 2 7" xfId="9210"/>
    <cellStyle name="Comma 2 2 3 3 5 2 8" xfId="7126"/>
    <cellStyle name="Comma 2 2 3 3 5 2 9" xfId="5056"/>
    <cellStyle name="Comma 2 2 3 3 5 3" xfId="1430"/>
    <cellStyle name="Comma 2 2 3 3 5 3 2" xfId="18074"/>
    <cellStyle name="Comma 2 2 3 3 5 3 3" xfId="15990"/>
    <cellStyle name="Comma 2 2 3 3 5 3 4" xfId="13906"/>
    <cellStyle name="Comma 2 2 3 3 5 3 5" xfId="11822"/>
    <cellStyle name="Comma 2 2 3 3 5 3 6" xfId="9738"/>
    <cellStyle name="Comma 2 2 3 3 5 3 7" xfId="7654"/>
    <cellStyle name="Comma 2 2 3 3 5 3 8" xfId="5570"/>
    <cellStyle name="Comma 2 2 3 3 5 3 9" xfId="3514"/>
    <cellStyle name="Comma 2 2 3 3 5 4" xfId="17032"/>
    <cellStyle name="Comma 2 2 3 3 5 5" xfId="14948"/>
    <cellStyle name="Comma 2 2 3 3 5 6" xfId="12864"/>
    <cellStyle name="Comma 2 2 3 3 5 7" xfId="10780"/>
    <cellStyle name="Comma 2 2 3 3 5 8" xfId="8696"/>
    <cellStyle name="Comma 2 2 3 3 5 9" xfId="6612"/>
    <cellStyle name="Comma 2 2 3 3 6" xfId="643"/>
    <cellStyle name="Comma 2 2 3 3 6 10" xfId="2729"/>
    <cellStyle name="Comma 2 2 3 3 6 2" xfId="1687"/>
    <cellStyle name="Comma 2 2 3 3 6 2 2" xfId="18331"/>
    <cellStyle name="Comma 2 2 3 3 6 2 3" xfId="16247"/>
    <cellStyle name="Comma 2 2 3 3 6 2 4" xfId="14163"/>
    <cellStyle name="Comma 2 2 3 3 6 2 5" xfId="12079"/>
    <cellStyle name="Comma 2 2 3 3 6 2 6" xfId="9995"/>
    <cellStyle name="Comma 2 2 3 3 6 2 7" xfId="7911"/>
    <cellStyle name="Comma 2 2 3 3 6 2 8" xfId="5827"/>
    <cellStyle name="Comma 2 2 3 3 6 2 9" xfId="3771"/>
    <cellStyle name="Comma 2 2 3 3 6 3" xfId="17289"/>
    <cellStyle name="Comma 2 2 3 3 6 4" xfId="15205"/>
    <cellStyle name="Comma 2 2 3 3 6 5" xfId="13121"/>
    <cellStyle name="Comma 2 2 3 3 6 6" xfId="11037"/>
    <cellStyle name="Comma 2 2 3 3 6 7" xfId="8953"/>
    <cellStyle name="Comma 2 2 3 3 6 8" xfId="6869"/>
    <cellStyle name="Comma 2 2 3 3 6 9" xfId="4799"/>
    <cellStyle name="Comma 2 2 3 3 7" xfId="1162"/>
    <cellStyle name="Comma 2 2 3 3 7 2" xfId="17806"/>
    <cellStyle name="Comma 2 2 3 3 7 3" xfId="15722"/>
    <cellStyle name="Comma 2 2 3 3 7 4" xfId="13638"/>
    <cellStyle name="Comma 2 2 3 3 7 5" xfId="11554"/>
    <cellStyle name="Comma 2 2 3 3 7 6" xfId="9470"/>
    <cellStyle name="Comma 2 2 3 3 7 7" xfId="7386"/>
    <cellStyle name="Comma 2 2 3 3 7 8" xfId="5313"/>
    <cellStyle name="Comma 2 2 3 3 7 9" xfId="3246"/>
    <cellStyle name="Comma 2 2 3 3 8" xfId="16764"/>
    <cellStyle name="Comma 2 2 3 3 9" xfId="14680"/>
    <cellStyle name="Comma 2 2 3 4" xfId="161"/>
    <cellStyle name="Comma 2 2 3 4 10" xfId="8485"/>
    <cellStyle name="Comma 2 2 3 4 11" xfId="6401"/>
    <cellStyle name="Comma 2 2 3 4 12" xfId="4339"/>
    <cellStyle name="Comma 2 2 3 4 13" xfId="2261"/>
    <cellStyle name="Comma 2 2 3 4 2" xfId="283"/>
    <cellStyle name="Comma 2 2 3 4 2 10" xfId="6515"/>
    <cellStyle name="Comma 2 2 3 4 2 11" xfId="4447"/>
    <cellStyle name="Comma 2 2 3 4 2 12" xfId="2375"/>
    <cellStyle name="Comma 2 2 3 4 2 2" xfId="548"/>
    <cellStyle name="Comma 2 2 3 4 2 2 10" xfId="4704"/>
    <cellStyle name="Comma 2 2 3 4 2 2 11" xfId="2634"/>
    <cellStyle name="Comma 2 2 3 4 2 2 2" xfId="1062"/>
    <cellStyle name="Comma 2 2 3 4 2 2 2 10" xfId="3148"/>
    <cellStyle name="Comma 2 2 3 4 2 2 2 2" xfId="2106"/>
    <cellStyle name="Comma 2 2 3 4 2 2 2 2 2" xfId="18750"/>
    <cellStyle name="Comma 2 2 3 4 2 2 2 2 3" xfId="16666"/>
    <cellStyle name="Comma 2 2 3 4 2 2 2 2 4" xfId="14582"/>
    <cellStyle name="Comma 2 2 3 4 2 2 2 2 5" xfId="12498"/>
    <cellStyle name="Comma 2 2 3 4 2 2 2 2 6" xfId="10414"/>
    <cellStyle name="Comma 2 2 3 4 2 2 2 2 7" xfId="8330"/>
    <cellStyle name="Comma 2 2 3 4 2 2 2 2 8" xfId="6246"/>
    <cellStyle name="Comma 2 2 3 4 2 2 2 2 9" xfId="4190"/>
    <cellStyle name="Comma 2 2 3 4 2 2 2 3" xfId="17708"/>
    <cellStyle name="Comma 2 2 3 4 2 2 2 4" xfId="15624"/>
    <cellStyle name="Comma 2 2 3 4 2 2 2 5" xfId="13540"/>
    <cellStyle name="Comma 2 2 3 4 2 2 2 6" xfId="11456"/>
    <cellStyle name="Comma 2 2 3 4 2 2 2 7" xfId="9372"/>
    <cellStyle name="Comma 2 2 3 4 2 2 2 8" xfId="7288"/>
    <cellStyle name="Comma 2 2 3 4 2 2 2 9" xfId="5218"/>
    <cellStyle name="Comma 2 2 3 4 2 2 3" xfId="1592"/>
    <cellStyle name="Comma 2 2 3 4 2 2 3 2" xfId="18236"/>
    <cellStyle name="Comma 2 2 3 4 2 2 3 3" xfId="16152"/>
    <cellStyle name="Comma 2 2 3 4 2 2 3 4" xfId="14068"/>
    <cellStyle name="Comma 2 2 3 4 2 2 3 5" xfId="11984"/>
    <cellStyle name="Comma 2 2 3 4 2 2 3 6" xfId="9900"/>
    <cellStyle name="Comma 2 2 3 4 2 2 3 7" xfId="7816"/>
    <cellStyle name="Comma 2 2 3 4 2 2 3 8" xfId="5732"/>
    <cellStyle name="Comma 2 2 3 4 2 2 3 9" xfId="3676"/>
    <cellStyle name="Comma 2 2 3 4 2 2 4" xfId="17194"/>
    <cellStyle name="Comma 2 2 3 4 2 2 5" xfId="15110"/>
    <cellStyle name="Comma 2 2 3 4 2 2 6" xfId="13026"/>
    <cellStyle name="Comma 2 2 3 4 2 2 7" xfId="10942"/>
    <cellStyle name="Comma 2 2 3 4 2 2 8" xfId="8858"/>
    <cellStyle name="Comma 2 2 3 4 2 2 9" xfId="6774"/>
    <cellStyle name="Comma 2 2 3 4 2 3" xfId="805"/>
    <cellStyle name="Comma 2 2 3 4 2 3 10" xfId="2891"/>
    <cellStyle name="Comma 2 2 3 4 2 3 2" xfId="1849"/>
    <cellStyle name="Comma 2 2 3 4 2 3 2 2" xfId="18493"/>
    <cellStyle name="Comma 2 2 3 4 2 3 2 3" xfId="16409"/>
    <cellStyle name="Comma 2 2 3 4 2 3 2 4" xfId="14325"/>
    <cellStyle name="Comma 2 2 3 4 2 3 2 5" xfId="12241"/>
    <cellStyle name="Comma 2 2 3 4 2 3 2 6" xfId="10157"/>
    <cellStyle name="Comma 2 2 3 4 2 3 2 7" xfId="8073"/>
    <cellStyle name="Comma 2 2 3 4 2 3 2 8" xfId="5989"/>
    <cellStyle name="Comma 2 2 3 4 2 3 2 9" xfId="3933"/>
    <cellStyle name="Comma 2 2 3 4 2 3 3" xfId="17451"/>
    <cellStyle name="Comma 2 2 3 4 2 3 4" xfId="15367"/>
    <cellStyle name="Comma 2 2 3 4 2 3 5" xfId="13283"/>
    <cellStyle name="Comma 2 2 3 4 2 3 6" xfId="11199"/>
    <cellStyle name="Comma 2 2 3 4 2 3 7" xfId="9115"/>
    <cellStyle name="Comma 2 2 3 4 2 3 8" xfId="7031"/>
    <cellStyle name="Comma 2 2 3 4 2 3 9" xfId="4961"/>
    <cellStyle name="Comma 2 2 3 4 2 4" xfId="1333"/>
    <cellStyle name="Comma 2 2 3 4 2 4 2" xfId="17977"/>
    <cellStyle name="Comma 2 2 3 4 2 4 3" xfId="15893"/>
    <cellStyle name="Comma 2 2 3 4 2 4 4" xfId="13809"/>
    <cellStyle name="Comma 2 2 3 4 2 4 5" xfId="11725"/>
    <cellStyle name="Comma 2 2 3 4 2 4 6" xfId="9641"/>
    <cellStyle name="Comma 2 2 3 4 2 4 7" xfId="7557"/>
    <cellStyle name="Comma 2 2 3 4 2 4 8" xfId="5475"/>
    <cellStyle name="Comma 2 2 3 4 2 4 9" xfId="3417"/>
    <cellStyle name="Comma 2 2 3 4 2 5" xfId="16935"/>
    <cellStyle name="Comma 2 2 3 4 2 6" xfId="14851"/>
    <cellStyle name="Comma 2 2 3 4 2 7" xfId="12767"/>
    <cellStyle name="Comma 2 2 3 4 2 8" xfId="10683"/>
    <cellStyle name="Comma 2 2 3 4 2 9" xfId="8599"/>
    <cellStyle name="Comma 2 2 3 4 3" xfId="440"/>
    <cellStyle name="Comma 2 2 3 4 3 10" xfId="4596"/>
    <cellStyle name="Comma 2 2 3 4 3 11" xfId="2526"/>
    <cellStyle name="Comma 2 2 3 4 3 2" xfId="954"/>
    <cellStyle name="Comma 2 2 3 4 3 2 10" xfId="3040"/>
    <cellStyle name="Comma 2 2 3 4 3 2 2" xfId="1998"/>
    <cellStyle name="Comma 2 2 3 4 3 2 2 2" xfId="18642"/>
    <cellStyle name="Comma 2 2 3 4 3 2 2 3" xfId="16558"/>
    <cellStyle name="Comma 2 2 3 4 3 2 2 4" xfId="14474"/>
    <cellStyle name="Comma 2 2 3 4 3 2 2 5" xfId="12390"/>
    <cellStyle name="Comma 2 2 3 4 3 2 2 6" xfId="10306"/>
    <cellStyle name="Comma 2 2 3 4 3 2 2 7" xfId="8222"/>
    <cellStyle name="Comma 2 2 3 4 3 2 2 8" xfId="6138"/>
    <cellStyle name="Comma 2 2 3 4 3 2 2 9" xfId="4082"/>
    <cellStyle name="Comma 2 2 3 4 3 2 3" xfId="17600"/>
    <cellStyle name="Comma 2 2 3 4 3 2 4" xfId="15516"/>
    <cellStyle name="Comma 2 2 3 4 3 2 5" xfId="13432"/>
    <cellStyle name="Comma 2 2 3 4 3 2 6" xfId="11348"/>
    <cellStyle name="Comma 2 2 3 4 3 2 7" xfId="9264"/>
    <cellStyle name="Comma 2 2 3 4 3 2 8" xfId="7180"/>
    <cellStyle name="Comma 2 2 3 4 3 2 9" xfId="5110"/>
    <cellStyle name="Comma 2 2 3 4 3 3" xfId="1484"/>
    <cellStyle name="Comma 2 2 3 4 3 3 2" xfId="18128"/>
    <cellStyle name="Comma 2 2 3 4 3 3 3" xfId="16044"/>
    <cellStyle name="Comma 2 2 3 4 3 3 4" xfId="13960"/>
    <cellStyle name="Comma 2 2 3 4 3 3 5" xfId="11876"/>
    <cellStyle name="Comma 2 2 3 4 3 3 6" xfId="9792"/>
    <cellStyle name="Comma 2 2 3 4 3 3 7" xfId="7708"/>
    <cellStyle name="Comma 2 2 3 4 3 3 8" xfId="5624"/>
    <cellStyle name="Comma 2 2 3 4 3 3 9" xfId="3568"/>
    <cellStyle name="Comma 2 2 3 4 3 4" xfId="17086"/>
    <cellStyle name="Comma 2 2 3 4 3 5" xfId="15002"/>
    <cellStyle name="Comma 2 2 3 4 3 6" xfId="12918"/>
    <cellStyle name="Comma 2 2 3 4 3 7" xfId="10834"/>
    <cellStyle name="Comma 2 2 3 4 3 8" xfId="8750"/>
    <cellStyle name="Comma 2 2 3 4 3 9" xfId="6666"/>
    <cellStyle name="Comma 2 2 3 4 4" xfId="697"/>
    <cellStyle name="Comma 2 2 3 4 4 10" xfId="2783"/>
    <cellStyle name="Comma 2 2 3 4 4 2" xfId="1741"/>
    <cellStyle name="Comma 2 2 3 4 4 2 2" xfId="18385"/>
    <cellStyle name="Comma 2 2 3 4 4 2 3" xfId="16301"/>
    <cellStyle name="Comma 2 2 3 4 4 2 4" xfId="14217"/>
    <cellStyle name="Comma 2 2 3 4 4 2 5" xfId="12133"/>
    <cellStyle name="Comma 2 2 3 4 4 2 6" xfId="10049"/>
    <cellStyle name="Comma 2 2 3 4 4 2 7" xfId="7965"/>
    <cellStyle name="Comma 2 2 3 4 4 2 8" xfId="5881"/>
    <cellStyle name="Comma 2 2 3 4 4 2 9" xfId="3825"/>
    <cellStyle name="Comma 2 2 3 4 4 3" xfId="17343"/>
    <cellStyle name="Comma 2 2 3 4 4 4" xfId="15259"/>
    <cellStyle name="Comma 2 2 3 4 4 5" xfId="13175"/>
    <cellStyle name="Comma 2 2 3 4 4 6" xfId="11091"/>
    <cellStyle name="Comma 2 2 3 4 4 7" xfId="9007"/>
    <cellStyle name="Comma 2 2 3 4 4 8" xfId="6923"/>
    <cellStyle name="Comma 2 2 3 4 4 9" xfId="4853"/>
    <cellStyle name="Comma 2 2 3 4 5" xfId="1219"/>
    <cellStyle name="Comma 2 2 3 4 5 2" xfId="17863"/>
    <cellStyle name="Comma 2 2 3 4 5 3" xfId="15779"/>
    <cellStyle name="Comma 2 2 3 4 5 4" xfId="13695"/>
    <cellStyle name="Comma 2 2 3 4 5 5" xfId="11611"/>
    <cellStyle name="Comma 2 2 3 4 5 6" xfId="9527"/>
    <cellStyle name="Comma 2 2 3 4 5 7" xfId="7443"/>
    <cellStyle name="Comma 2 2 3 4 5 8" xfId="5367"/>
    <cellStyle name="Comma 2 2 3 4 5 9" xfId="3303"/>
    <cellStyle name="Comma 2 2 3 4 6" xfId="16821"/>
    <cellStyle name="Comma 2 2 3 4 7" xfId="14737"/>
    <cellStyle name="Comma 2 2 3 4 8" xfId="12653"/>
    <cellStyle name="Comma 2 2 3 4 9" xfId="10569"/>
    <cellStyle name="Comma 2 2 3 5" xfId="123"/>
    <cellStyle name="Comma 2 2 3 5 10" xfId="8447"/>
    <cellStyle name="Comma 2 2 3 5 11" xfId="6363"/>
    <cellStyle name="Comma 2 2 3 5 12" xfId="4303"/>
    <cellStyle name="Comma 2 2 3 5 13" xfId="2223"/>
    <cellStyle name="Comma 2 2 3 5 2" xfId="245"/>
    <cellStyle name="Comma 2 2 3 5 2 10" xfId="6477"/>
    <cellStyle name="Comma 2 2 3 5 2 11" xfId="4411"/>
    <cellStyle name="Comma 2 2 3 5 2 12" xfId="2337"/>
    <cellStyle name="Comma 2 2 3 5 2 2" xfId="512"/>
    <cellStyle name="Comma 2 2 3 5 2 2 10" xfId="4668"/>
    <cellStyle name="Comma 2 2 3 5 2 2 11" xfId="2598"/>
    <cellStyle name="Comma 2 2 3 5 2 2 2" xfId="1026"/>
    <cellStyle name="Comma 2 2 3 5 2 2 2 10" xfId="3112"/>
    <cellStyle name="Comma 2 2 3 5 2 2 2 2" xfId="2070"/>
    <cellStyle name="Comma 2 2 3 5 2 2 2 2 2" xfId="18714"/>
    <cellStyle name="Comma 2 2 3 5 2 2 2 2 3" xfId="16630"/>
    <cellStyle name="Comma 2 2 3 5 2 2 2 2 4" xfId="14546"/>
    <cellStyle name="Comma 2 2 3 5 2 2 2 2 5" xfId="12462"/>
    <cellStyle name="Comma 2 2 3 5 2 2 2 2 6" xfId="10378"/>
    <cellStyle name="Comma 2 2 3 5 2 2 2 2 7" xfId="8294"/>
    <cellStyle name="Comma 2 2 3 5 2 2 2 2 8" xfId="6210"/>
    <cellStyle name="Comma 2 2 3 5 2 2 2 2 9" xfId="4154"/>
    <cellStyle name="Comma 2 2 3 5 2 2 2 3" xfId="17672"/>
    <cellStyle name="Comma 2 2 3 5 2 2 2 4" xfId="15588"/>
    <cellStyle name="Comma 2 2 3 5 2 2 2 5" xfId="13504"/>
    <cellStyle name="Comma 2 2 3 5 2 2 2 6" xfId="11420"/>
    <cellStyle name="Comma 2 2 3 5 2 2 2 7" xfId="9336"/>
    <cellStyle name="Comma 2 2 3 5 2 2 2 8" xfId="7252"/>
    <cellStyle name="Comma 2 2 3 5 2 2 2 9" xfId="5182"/>
    <cellStyle name="Comma 2 2 3 5 2 2 3" xfId="1556"/>
    <cellStyle name="Comma 2 2 3 5 2 2 3 2" xfId="18200"/>
    <cellStyle name="Comma 2 2 3 5 2 2 3 3" xfId="16116"/>
    <cellStyle name="Comma 2 2 3 5 2 2 3 4" xfId="14032"/>
    <cellStyle name="Comma 2 2 3 5 2 2 3 5" xfId="11948"/>
    <cellStyle name="Comma 2 2 3 5 2 2 3 6" xfId="9864"/>
    <cellStyle name="Comma 2 2 3 5 2 2 3 7" xfId="7780"/>
    <cellStyle name="Comma 2 2 3 5 2 2 3 8" xfId="5696"/>
    <cellStyle name="Comma 2 2 3 5 2 2 3 9" xfId="3640"/>
    <cellStyle name="Comma 2 2 3 5 2 2 4" xfId="17158"/>
    <cellStyle name="Comma 2 2 3 5 2 2 5" xfId="15074"/>
    <cellStyle name="Comma 2 2 3 5 2 2 6" xfId="12990"/>
    <cellStyle name="Comma 2 2 3 5 2 2 7" xfId="10906"/>
    <cellStyle name="Comma 2 2 3 5 2 2 8" xfId="8822"/>
    <cellStyle name="Comma 2 2 3 5 2 2 9" xfId="6738"/>
    <cellStyle name="Comma 2 2 3 5 2 3" xfId="769"/>
    <cellStyle name="Comma 2 2 3 5 2 3 10" xfId="2855"/>
    <cellStyle name="Comma 2 2 3 5 2 3 2" xfId="1813"/>
    <cellStyle name="Comma 2 2 3 5 2 3 2 2" xfId="18457"/>
    <cellStyle name="Comma 2 2 3 5 2 3 2 3" xfId="16373"/>
    <cellStyle name="Comma 2 2 3 5 2 3 2 4" xfId="14289"/>
    <cellStyle name="Comma 2 2 3 5 2 3 2 5" xfId="12205"/>
    <cellStyle name="Comma 2 2 3 5 2 3 2 6" xfId="10121"/>
    <cellStyle name="Comma 2 2 3 5 2 3 2 7" xfId="8037"/>
    <cellStyle name="Comma 2 2 3 5 2 3 2 8" xfId="5953"/>
    <cellStyle name="Comma 2 2 3 5 2 3 2 9" xfId="3897"/>
    <cellStyle name="Comma 2 2 3 5 2 3 3" xfId="17415"/>
    <cellStyle name="Comma 2 2 3 5 2 3 4" xfId="15331"/>
    <cellStyle name="Comma 2 2 3 5 2 3 5" xfId="13247"/>
    <cellStyle name="Comma 2 2 3 5 2 3 6" xfId="11163"/>
    <cellStyle name="Comma 2 2 3 5 2 3 7" xfId="9079"/>
    <cellStyle name="Comma 2 2 3 5 2 3 8" xfId="6995"/>
    <cellStyle name="Comma 2 2 3 5 2 3 9" xfId="4925"/>
    <cellStyle name="Comma 2 2 3 5 2 4" xfId="1295"/>
    <cellStyle name="Comma 2 2 3 5 2 4 2" xfId="17939"/>
    <cellStyle name="Comma 2 2 3 5 2 4 3" xfId="15855"/>
    <cellStyle name="Comma 2 2 3 5 2 4 4" xfId="13771"/>
    <cellStyle name="Comma 2 2 3 5 2 4 5" xfId="11687"/>
    <cellStyle name="Comma 2 2 3 5 2 4 6" xfId="9603"/>
    <cellStyle name="Comma 2 2 3 5 2 4 7" xfId="7519"/>
    <cellStyle name="Comma 2 2 3 5 2 4 8" xfId="5439"/>
    <cellStyle name="Comma 2 2 3 5 2 4 9" xfId="3379"/>
    <cellStyle name="Comma 2 2 3 5 2 5" xfId="16897"/>
    <cellStyle name="Comma 2 2 3 5 2 6" xfId="14813"/>
    <cellStyle name="Comma 2 2 3 5 2 7" xfId="12729"/>
    <cellStyle name="Comma 2 2 3 5 2 8" xfId="10645"/>
    <cellStyle name="Comma 2 2 3 5 2 9" xfId="8561"/>
    <cellStyle name="Comma 2 2 3 5 3" xfId="404"/>
    <cellStyle name="Comma 2 2 3 5 3 10" xfId="4560"/>
    <cellStyle name="Comma 2 2 3 5 3 11" xfId="2490"/>
    <cellStyle name="Comma 2 2 3 5 3 2" xfId="918"/>
    <cellStyle name="Comma 2 2 3 5 3 2 10" xfId="3004"/>
    <cellStyle name="Comma 2 2 3 5 3 2 2" xfId="1962"/>
    <cellStyle name="Comma 2 2 3 5 3 2 2 2" xfId="18606"/>
    <cellStyle name="Comma 2 2 3 5 3 2 2 3" xfId="16522"/>
    <cellStyle name="Comma 2 2 3 5 3 2 2 4" xfId="14438"/>
    <cellStyle name="Comma 2 2 3 5 3 2 2 5" xfId="12354"/>
    <cellStyle name="Comma 2 2 3 5 3 2 2 6" xfId="10270"/>
    <cellStyle name="Comma 2 2 3 5 3 2 2 7" xfId="8186"/>
    <cellStyle name="Comma 2 2 3 5 3 2 2 8" xfId="6102"/>
    <cellStyle name="Comma 2 2 3 5 3 2 2 9" xfId="4046"/>
    <cellStyle name="Comma 2 2 3 5 3 2 3" xfId="17564"/>
    <cellStyle name="Comma 2 2 3 5 3 2 4" xfId="15480"/>
    <cellStyle name="Comma 2 2 3 5 3 2 5" xfId="13396"/>
    <cellStyle name="Comma 2 2 3 5 3 2 6" xfId="11312"/>
    <cellStyle name="Comma 2 2 3 5 3 2 7" xfId="9228"/>
    <cellStyle name="Comma 2 2 3 5 3 2 8" xfId="7144"/>
    <cellStyle name="Comma 2 2 3 5 3 2 9" xfId="5074"/>
    <cellStyle name="Comma 2 2 3 5 3 3" xfId="1448"/>
    <cellStyle name="Comma 2 2 3 5 3 3 2" xfId="18092"/>
    <cellStyle name="Comma 2 2 3 5 3 3 3" xfId="16008"/>
    <cellStyle name="Comma 2 2 3 5 3 3 4" xfId="13924"/>
    <cellStyle name="Comma 2 2 3 5 3 3 5" xfId="11840"/>
    <cellStyle name="Comma 2 2 3 5 3 3 6" xfId="9756"/>
    <cellStyle name="Comma 2 2 3 5 3 3 7" xfId="7672"/>
    <cellStyle name="Comma 2 2 3 5 3 3 8" xfId="5588"/>
    <cellStyle name="Comma 2 2 3 5 3 3 9" xfId="3532"/>
    <cellStyle name="Comma 2 2 3 5 3 4" xfId="17050"/>
    <cellStyle name="Comma 2 2 3 5 3 5" xfId="14966"/>
    <cellStyle name="Comma 2 2 3 5 3 6" xfId="12882"/>
    <cellStyle name="Comma 2 2 3 5 3 7" xfId="10798"/>
    <cellStyle name="Comma 2 2 3 5 3 8" xfId="8714"/>
    <cellStyle name="Comma 2 2 3 5 3 9" xfId="6630"/>
    <cellStyle name="Comma 2 2 3 5 4" xfId="661"/>
    <cellStyle name="Comma 2 2 3 5 4 10" xfId="2747"/>
    <cellStyle name="Comma 2 2 3 5 4 2" xfId="1705"/>
    <cellStyle name="Comma 2 2 3 5 4 2 2" xfId="18349"/>
    <cellStyle name="Comma 2 2 3 5 4 2 3" xfId="16265"/>
    <cellStyle name="Comma 2 2 3 5 4 2 4" xfId="14181"/>
    <cellStyle name="Comma 2 2 3 5 4 2 5" xfId="12097"/>
    <cellStyle name="Comma 2 2 3 5 4 2 6" xfId="10013"/>
    <cellStyle name="Comma 2 2 3 5 4 2 7" xfId="7929"/>
    <cellStyle name="Comma 2 2 3 5 4 2 8" xfId="5845"/>
    <cellStyle name="Comma 2 2 3 5 4 2 9" xfId="3789"/>
    <cellStyle name="Comma 2 2 3 5 4 3" xfId="17307"/>
    <cellStyle name="Comma 2 2 3 5 4 4" xfId="15223"/>
    <cellStyle name="Comma 2 2 3 5 4 5" xfId="13139"/>
    <cellStyle name="Comma 2 2 3 5 4 6" xfId="11055"/>
    <cellStyle name="Comma 2 2 3 5 4 7" xfId="8971"/>
    <cellStyle name="Comma 2 2 3 5 4 8" xfId="6887"/>
    <cellStyle name="Comma 2 2 3 5 4 9" xfId="4817"/>
    <cellStyle name="Comma 2 2 3 5 5" xfId="1181"/>
    <cellStyle name="Comma 2 2 3 5 5 2" xfId="17825"/>
    <cellStyle name="Comma 2 2 3 5 5 3" xfId="15741"/>
    <cellStyle name="Comma 2 2 3 5 5 4" xfId="13657"/>
    <cellStyle name="Comma 2 2 3 5 5 5" xfId="11573"/>
    <cellStyle name="Comma 2 2 3 5 5 6" xfId="9489"/>
    <cellStyle name="Comma 2 2 3 5 5 7" xfId="7405"/>
    <cellStyle name="Comma 2 2 3 5 5 8" xfId="5331"/>
    <cellStyle name="Comma 2 2 3 5 5 9" xfId="3265"/>
    <cellStyle name="Comma 2 2 3 5 6" xfId="16783"/>
    <cellStyle name="Comma 2 2 3 5 7" xfId="14699"/>
    <cellStyle name="Comma 2 2 3 5 8" xfId="12615"/>
    <cellStyle name="Comma 2 2 3 5 9" xfId="10531"/>
    <cellStyle name="Comma 2 2 3 6" xfId="205"/>
    <cellStyle name="Comma 2 2 3 6 10" xfId="6439"/>
    <cellStyle name="Comma 2 2 3 6 11" xfId="4375"/>
    <cellStyle name="Comma 2 2 3 6 12" xfId="2299"/>
    <cellStyle name="Comma 2 2 3 6 2" xfId="476"/>
    <cellStyle name="Comma 2 2 3 6 2 10" xfId="4632"/>
    <cellStyle name="Comma 2 2 3 6 2 11" xfId="2562"/>
    <cellStyle name="Comma 2 2 3 6 2 2" xfId="990"/>
    <cellStyle name="Comma 2 2 3 6 2 2 10" xfId="3076"/>
    <cellStyle name="Comma 2 2 3 6 2 2 2" xfId="2034"/>
    <cellStyle name="Comma 2 2 3 6 2 2 2 2" xfId="18678"/>
    <cellStyle name="Comma 2 2 3 6 2 2 2 3" xfId="16594"/>
    <cellStyle name="Comma 2 2 3 6 2 2 2 4" xfId="14510"/>
    <cellStyle name="Comma 2 2 3 6 2 2 2 5" xfId="12426"/>
    <cellStyle name="Comma 2 2 3 6 2 2 2 6" xfId="10342"/>
    <cellStyle name="Comma 2 2 3 6 2 2 2 7" xfId="8258"/>
    <cellStyle name="Comma 2 2 3 6 2 2 2 8" xfId="6174"/>
    <cellStyle name="Comma 2 2 3 6 2 2 2 9" xfId="4118"/>
    <cellStyle name="Comma 2 2 3 6 2 2 3" xfId="17636"/>
    <cellStyle name="Comma 2 2 3 6 2 2 4" xfId="15552"/>
    <cellStyle name="Comma 2 2 3 6 2 2 5" xfId="13468"/>
    <cellStyle name="Comma 2 2 3 6 2 2 6" xfId="11384"/>
    <cellStyle name="Comma 2 2 3 6 2 2 7" xfId="9300"/>
    <cellStyle name="Comma 2 2 3 6 2 2 8" xfId="7216"/>
    <cellStyle name="Comma 2 2 3 6 2 2 9" xfId="5146"/>
    <cellStyle name="Comma 2 2 3 6 2 3" xfId="1520"/>
    <cellStyle name="Comma 2 2 3 6 2 3 2" xfId="18164"/>
    <cellStyle name="Comma 2 2 3 6 2 3 3" xfId="16080"/>
    <cellStyle name="Comma 2 2 3 6 2 3 4" xfId="13996"/>
    <cellStyle name="Comma 2 2 3 6 2 3 5" xfId="11912"/>
    <cellStyle name="Comma 2 2 3 6 2 3 6" xfId="9828"/>
    <cellStyle name="Comma 2 2 3 6 2 3 7" xfId="7744"/>
    <cellStyle name="Comma 2 2 3 6 2 3 8" xfId="5660"/>
    <cellStyle name="Comma 2 2 3 6 2 3 9" xfId="3604"/>
    <cellStyle name="Comma 2 2 3 6 2 4" xfId="17122"/>
    <cellStyle name="Comma 2 2 3 6 2 5" xfId="15038"/>
    <cellStyle name="Comma 2 2 3 6 2 6" xfId="12954"/>
    <cellStyle name="Comma 2 2 3 6 2 7" xfId="10870"/>
    <cellStyle name="Comma 2 2 3 6 2 8" xfId="8786"/>
    <cellStyle name="Comma 2 2 3 6 2 9" xfId="6702"/>
    <cellStyle name="Comma 2 2 3 6 3" xfId="733"/>
    <cellStyle name="Comma 2 2 3 6 3 10" xfId="2819"/>
    <cellStyle name="Comma 2 2 3 6 3 2" xfId="1777"/>
    <cellStyle name="Comma 2 2 3 6 3 2 2" xfId="18421"/>
    <cellStyle name="Comma 2 2 3 6 3 2 3" xfId="16337"/>
    <cellStyle name="Comma 2 2 3 6 3 2 4" xfId="14253"/>
    <cellStyle name="Comma 2 2 3 6 3 2 5" xfId="12169"/>
    <cellStyle name="Comma 2 2 3 6 3 2 6" xfId="10085"/>
    <cellStyle name="Comma 2 2 3 6 3 2 7" xfId="8001"/>
    <cellStyle name="Comma 2 2 3 6 3 2 8" xfId="5917"/>
    <cellStyle name="Comma 2 2 3 6 3 2 9" xfId="3861"/>
    <cellStyle name="Comma 2 2 3 6 3 3" xfId="17379"/>
    <cellStyle name="Comma 2 2 3 6 3 4" xfId="15295"/>
    <cellStyle name="Comma 2 2 3 6 3 5" xfId="13211"/>
    <cellStyle name="Comma 2 2 3 6 3 6" xfId="11127"/>
    <cellStyle name="Comma 2 2 3 6 3 7" xfId="9043"/>
    <cellStyle name="Comma 2 2 3 6 3 8" xfId="6959"/>
    <cellStyle name="Comma 2 2 3 6 3 9" xfId="4889"/>
    <cellStyle name="Comma 2 2 3 6 4" xfId="1257"/>
    <cellStyle name="Comma 2 2 3 6 4 2" xfId="17901"/>
    <cellStyle name="Comma 2 2 3 6 4 3" xfId="15817"/>
    <cellStyle name="Comma 2 2 3 6 4 4" xfId="13733"/>
    <cellStyle name="Comma 2 2 3 6 4 5" xfId="11649"/>
    <cellStyle name="Comma 2 2 3 6 4 6" xfId="9565"/>
    <cellStyle name="Comma 2 2 3 6 4 7" xfId="7481"/>
    <cellStyle name="Comma 2 2 3 6 4 8" xfId="5403"/>
    <cellStyle name="Comma 2 2 3 6 4 9" xfId="3341"/>
    <cellStyle name="Comma 2 2 3 6 5" xfId="16859"/>
    <cellStyle name="Comma 2 2 3 6 6" xfId="14775"/>
    <cellStyle name="Comma 2 2 3 6 7" xfId="12691"/>
    <cellStyle name="Comma 2 2 3 6 8" xfId="10607"/>
    <cellStyle name="Comma 2 2 3 6 9" xfId="8523"/>
    <cellStyle name="Comma 2 2 3 7" xfId="79"/>
    <cellStyle name="Comma 2 2 3 7 10" xfId="6323"/>
    <cellStyle name="Comma 2 2 3 7 11" xfId="4265"/>
    <cellStyle name="Comma 2 2 3 7 12" xfId="2183"/>
    <cellStyle name="Comma 2 2 3 7 2" xfId="366"/>
    <cellStyle name="Comma 2 2 3 7 2 10" xfId="4522"/>
    <cellStyle name="Comma 2 2 3 7 2 11" xfId="2452"/>
    <cellStyle name="Comma 2 2 3 7 2 2" xfId="880"/>
    <cellStyle name="Comma 2 2 3 7 2 2 10" xfId="2966"/>
    <cellStyle name="Comma 2 2 3 7 2 2 2" xfId="1924"/>
    <cellStyle name="Comma 2 2 3 7 2 2 2 2" xfId="18568"/>
    <cellStyle name="Comma 2 2 3 7 2 2 2 3" xfId="16484"/>
    <cellStyle name="Comma 2 2 3 7 2 2 2 4" xfId="14400"/>
    <cellStyle name="Comma 2 2 3 7 2 2 2 5" xfId="12316"/>
    <cellStyle name="Comma 2 2 3 7 2 2 2 6" xfId="10232"/>
    <cellStyle name="Comma 2 2 3 7 2 2 2 7" xfId="8148"/>
    <cellStyle name="Comma 2 2 3 7 2 2 2 8" xfId="6064"/>
    <cellStyle name="Comma 2 2 3 7 2 2 2 9" xfId="4008"/>
    <cellStyle name="Comma 2 2 3 7 2 2 3" xfId="17526"/>
    <cellStyle name="Comma 2 2 3 7 2 2 4" xfId="15442"/>
    <cellStyle name="Comma 2 2 3 7 2 2 5" xfId="13358"/>
    <cellStyle name="Comma 2 2 3 7 2 2 6" xfId="11274"/>
    <cellStyle name="Comma 2 2 3 7 2 2 7" xfId="9190"/>
    <cellStyle name="Comma 2 2 3 7 2 2 8" xfId="7106"/>
    <cellStyle name="Comma 2 2 3 7 2 2 9" xfId="5036"/>
    <cellStyle name="Comma 2 2 3 7 2 3" xfId="1410"/>
    <cellStyle name="Comma 2 2 3 7 2 3 2" xfId="18054"/>
    <cellStyle name="Comma 2 2 3 7 2 3 3" xfId="15970"/>
    <cellStyle name="Comma 2 2 3 7 2 3 4" xfId="13886"/>
    <cellStyle name="Comma 2 2 3 7 2 3 5" xfId="11802"/>
    <cellStyle name="Comma 2 2 3 7 2 3 6" xfId="9718"/>
    <cellStyle name="Comma 2 2 3 7 2 3 7" xfId="7634"/>
    <cellStyle name="Comma 2 2 3 7 2 3 8" xfId="5550"/>
    <cellStyle name="Comma 2 2 3 7 2 3 9" xfId="3494"/>
    <cellStyle name="Comma 2 2 3 7 2 4" xfId="17012"/>
    <cellStyle name="Comma 2 2 3 7 2 5" xfId="14928"/>
    <cellStyle name="Comma 2 2 3 7 2 6" xfId="12844"/>
    <cellStyle name="Comma 2 2 3 7 2 7" xfId="10760"/>
    <cellStyle name="Comma 2 2 3 7 2 8" xfId="8676"/>
    <cellStyle name="Comma 2 2 3 7 2 9" xfId="6592"/>
    <cellStyle name="Comma 2 2 3 7 3" xfId="623"/>
    <cellStyle name="Comma 2 2 3 7 3 10" xfId="2709"/>
    <cellStyle name="Comma 2 2 3 7 3 2" xfId="1667"/>
    <cellStyle name="Comma 2 2 3 7 3 2 2" xfId="18311"/>
    <cellStyle name="Comma 2 2 3 7 3 2 3" xfId="16227"/>
    <cellStyle name="Comma 2 2 3 7 3 2 4" xfId="14143"/>
    <cellStyle name="Comma 2 2 3 7 3 2 5" xfId="12059"/>
    <cellStyle name="Comma 2 2 3 7 3 2 6" xfId="9975"/>
    <cellStyle name="Comma 2 2 3 7 3 2 7" xfId="7891"/>
    <cellStyle name="Comma 2 2 3 7 3 2 8" xfId="5807"/>
    <cellStyle name="Comma 2 2 3 7 3 2 9" xfId="3751"/>
    <cellStyle name="Comma 2 2 3 7 3 3" xfId="17269"/>
    <cellStyle name="Comma 2 2 3 7 3 4" xfId="15185"/>
    <cellStyle name="Comma 2 2 3 7 3 5" xfId="13101"/>
    <cellStyle name="Comma 2 2 3 7 3 6" xfId="11017"/>
    <cellStyle name="Comma 2 2 3 7 3 7" xfId="8933"/>
    <cellStyle name="Comma 2 2 3 7 3 8" xfId="6849"/>
    <cellStyle name="Comma 2 2 3 7 3 9" xfId="4779"/>
    <cellStyle name="Comma 2 2 3 7 4" xfId="1139"/>
    <cellStyle name="Comma 2 2 3 7 4 2" xfId="17785"/>
    <cellStyle name="Comma 2 2 3 7 4 3" xfId="15701"/>
    <cellStyle name="Comma 2 2 3 7 4 4" xfId="13617"/>
    <cellStyle name="Comma 2 2 3 7 4 5" xfId="11533"/>
    <cellStyle name="Comma 2 2 3 7 4 6" xfId="9449"/>
    <cellStyle name="Comma 2 2 3 7 4 7" xfId="7365"/>
    <cellStyle name="Comma 2 2 3 7 4 8" xfId="5293"/>
    <cellStyle name="Comma 2 2 3 7 4 9" xfId="3225"/>
    <cellStyle name="Comma 2 2 3 7 5" xfId="16743"/>
    <cellStyle name="Comma 2 2 3 7 6" xfId="14659"/>
    <cellStyle name="Comma 2 2 3 7 7" xfId="12575"/>
    <cellStyle name="Comma 2 2 3 7 8" xfId="10491"/>
    <cellStyle name="Comma 2 2 3 7 9" xfId="8407"/>
    <cellStyle name="Comma 2 2 3 8" xfId="348"/>
    <cellStyle name="Comma 2 2 3 8 10" xfId="4504"/>
    <cellStyle name="Comma 2 2 3 8 11" xfId="2434"/>
    <cellStyle name="Comma 2 2 3 8 2" xfId="862"/>
    <cellStyle name="Comma 2 2 3 8 2 10" xfId="2948"/>
    <cellStyle name="Comma 2 2 3 8 2 2" xfId="1906"/>
    <cellStyle name="Comma 2 2 3 8 2 2 2" xfId="18550"/>
    <cellStyle name="Comma 2 2 3 8 2 2 3" xfId="16466"/>
    <cellStyle name="Comma 2 2 3 8 2 2 4" xfId="14382"/>
    <cellStyle name="Comma 2 2 3 8 2 2 5" xfId="12298"/>
    <cellStyle name="Comma 2 2 3 8 2 2 6" xfId="10214"/>
    <cellStyle name="Comma 2 2 3 8 2 2 7" xfId="8130"/>
    <cellStyle name="Comma 2 2 3 8 2 2 8" xfId="6046"/>
    <cellStyle name="Comma 2 2 3 8 2 2 9" xfId="3990"/>
    <cellStyle name="Comma 2 2 3 8 2 3" xfId="17508"/>
    <cellStyle name="Comma 2 2 3 8 2 4" xfId="15424"/>
    <cellStyle name="Comma 2 2 3 8 2 5" xfId="13340"/>
    <cellStyle name="Comma 2 2 3 8 2 6" xfId="11256"/>
    <cellStyle name="Comma 2 2 3 8 2 7" xfId="9172"/>
    <cellStyle name="Comma 2 2 3 8 2 8" xfId="7088"/>
    <cellStyle name="Comma 2 2 3 8 2 9" xfId="5018"/>
    <cellStyle name="Comma 2 2 3 8 3" xfId="1392"/>
    <cellStyle name="Comma 2 2 3 8 3 2" xfId="18036"/>
    <cellStyle name="Comma 2 2 3 8 3 3" xfId="15952"/>
    <cellStyle name="Comma 2 2 3 8 3 4" xfId="13868"/>
    <cellStyle name="Comma 2 2 3 8 3 5" xfId="11784"/>
    <cellStyle name="Comma 2 2 3 8 3 6" xfId="9700"/>
    <cellStyle name="Comma 2 2 3 8 3 7" xfId="7616"/>
    <cellStyle name="Comma 2 2 3 8 3 8" xfId="5532"/>
    <cellStyle name="Comma 2 2 3 8 3 9" xfId="3476"/>
    <cellStyle name="Comma 2 2 3 8 4" xfId="16994"/>
    <cellStyle name="Comma 2 2 3 8 5" xfId="14910"/>
    <cellStyle name="Comma 2 2 3 8 6" xfId="12826"/>
    <cellStyle name="Comma 2 2 3 8 7" xfId="10742"/>
    <cellStyle name="Comma 2 2 3 8 8" xfId="8658"/>
    <cellStyle name="Comma 2 2 3 8 9" xfId="6574"/>
    <cellStyle name="Comma 2 2 3 9" xfId="605"/>
    <cellStyle name="Comma 2 2 3 9 10" xfId="2691"/>
    <cellStyle name="Comma 2 2 3 9 2" xfId="1649"/>
    <cellStyle name="Comma 2 2 3 9 2 2" xfId="18293"/>
    <cellStyle name="Comma 2 2 3 9 2 3" xfId="16209"/>
    <cellStyle name="Comma 2 2 3 9 2 4" xfId="14125"/>
    <cellStyle name="Comma 2 2 3 9 2 5" xfId="12041"/>
    <cellStyle name="Comma 2 2 3 9 2 6" xfId="9957"/>
    <cellStyle name="Comma 2 2 3 9 2 7" xfId="7873"/>
    <cellStyle name="Comma 2 2 3 9 2 8" xfId="5789"/>
    <cellStyle name="Comma 2 2 3 9 2 9" xfId="3733"/>
    <cellStyle name="Comma 2 2 3 9 3" xfId="17251"/>
    <cellStyle name="Comma 2 2 3 9 4" xfId="15167"/>
    <cellStyle name="Comma 2 2 3 9 5" xfId="13083"/>
    <cellStyle name="Comma 2 2 3 9 6" xfId="10999"/>
    <cellStyle name="Comma 2 2 3 9 7" xfId="8915"/>
    <cellStyle name="Comma 2 2 3 9 8" xfId="6831"/>
    <cellStyle name="Comma 2 2 3 9 9" xfId="4761"/>
    <cellStyle name="Comma 2 2 4" xfId="87"/>
    <cellStyle name="Comma 2 2 4 10" xfId="14665"/>
    <cellStyle name="Comma 2 2 4 11" xfId="12581"/>
    <cellStyle name="Comma 2 2 4 12" xfId="10497"/>
    <cellStyle name="Comma 2 2 4 13" xfId="8413"/>
    <cellStyle name="Comma 2 2 4 14" xfId="6329"/>
    <cellStyle name="Comma 2 2 4 15" xfId="4270"/>
    <cellStyle name="Comma 2 2 4 16" xfId="2189"/>
    <cellStyle name="Comma 2 2 4 2" xfId="107"/>
    <cellStyle name="Comma 2 2 4 2 10" xfId="12600"/>
    <cellStyle name="Comma 2 2 4 2 11" xfId="10516"/>
    <cellStyle name="Comma 2 2 4 2 12" xfId="8432"/>
    <cellStyle name="Comma 2 2 4 2 13" xfId="6348"/>
    <cellStyle name="Comma 2 2 4 2 14" xfId="4288"/>
    <cellStyle name="Comma 2 2 4 2 15" xfId="2208"/>
    <cellStyle name="Comma 2 2 4 2 2" xfId="185"/>
    <cellStyle name="Comma 2 2 4 2 2 10" xfId="8508"/>
    <cellStyle name="Comma 2 2 4 2 2 11" xfId="6424"/>
    <cellStyle name="Comma 2 2 4 2 2 12" xfId="4360"/>
    <cellStyle name="Comma 2 2 4 2 2 13" xfId="2284"/>
    <cellStyle name="Comma 2 2 4 2 2 2" xfId="307"/>
    <cellStyle name="Comma 2 2 4 2 2 2 10" xfId="6538"/>
    <cellStyle name="Comma 2 2 4 2 2 2 11" xfId="4468"/>
    <cellStyle name="Comma 2 2 4 2 2 2 12" xfId="2398"/>
    <cellStyle name="Comma 2 2 4 2 2 2 2" xfId="569"/>
    <cellStyle name="Comma 2 2 4 2 2 2 2 10" xfId="4725"/>
    <cellStyle name="Comma 2 2 4 2 2 2 2 11" xfId="2655"/>
    <cellStyle name="Comma 2 2 4 2 2 2 2 2" xfId="1083"/>
    <cellStyle name="Comma 2 2 4 2 2 2 2 2 10" xfId="3169"/>
    <cellStyle name="Comma 2 2 4 2 2 2 2 2 2" xfId="2127"/>
    <cellStyle name="Comma 2 2 4 2 2 2 2 2 2 2" xfId="18771"/>
    <cellStyle name="Comma 2 2 4 2 2 2 2 2 2 3" xfId="16687"/>
    <cellStyle name="Comma 2 2 4 2 2 2 2 2 2 4" xfId="14603"/>
    <cellStyle name="Comma 2 2 4 2 2 2 2 2 2 5" xfId="12519"/>
    <cellStyle name="Comma 2 2 4 2 2 2 2 2 2 6" xfId="10435"/>
    <cellStyle name="Comma 2 2 4 2 2 2 2 2 2 7" xfId="8351"/>
    <cellStyle name="Comma 2 2 4 2 2 2 2 2 2 8" xfId="6267"/>
    <cellStyle name="Comma 2 2 4 2 2 2 2 2 2 9" xfId="4211"/>
    <cellStyle name="Comma 2 2 4 2 2 2 2 2 3" xfId="17729"/>
    <cellStyle name="Comma 2 2 4 2 2 2 2 2 4" xfId="15645"/>
    <cellStyle name="Comma 2 2 4 2 2 2 2 2 5" xfId="13561"/>
    <cellStyle name="Comma 2 2 4 2 2 2 2 2 6" xfId="11477"/>
    <cellStyle name="Comma 2 2 4 2 2 2 2 2 7" xfId="9393"/>
    <cellStyle name="Comma 2 2 4 2 2 2 2 2 8" xfId="7309"/>
    <cellStyle name="Comma 2 2 4 2 2 2 2 2 9" xfId="5239"/>
    <cellStyle name="Comma 2 2 4 2 2 2 2 3" xfId="1613"/>
    <cellStyle name="Comma 2 2 4 2 2 2 2 3 2" xfId="18257"/>
    <cellStyle name="Comma 2 2 4 2 2 2 2 3 3" xfId="16173"/>
    <cellStyle name="Comma 2 2 4 2 2 2 2 3 4" xfId="14089"/>
    <cellStyle name="Comma 2 2 4 2 2 2 2 3 5" xfId="12005"/>
    <cellStyle name="Comma 2 2 4 2 2 2 2 3 6" xfId="9921"/>
    <cellStyle name="Comma 2 2 4 2 2 2 2 3 7" xfId="7837"/>
    <cellStyle name="Comma 2 2 4 2 2 2 2 3 8" xfId="5753"/>
    <cellStyle name="Comma 2 2 4 2 2 2 2 3 9" xfId="3697"/>
    <cellStyle name="Comma 2 2 4 2 2 2 2 4" xfId="17215"/>
    <cellStyle name="Comma 2 2 4 2 2 2 2 5" xfId="15131"/>
    <cellStyle name="Comma 2 2 4 2 2 2 2 6" xfId="13047"/>
    <cellStyle name="Comma 2 2 4 2 2 2 2 7" xfId="10963"/>
    <cellStyle name="Comma 2 2 4 2 2 2 2 8" xfId="8879"/>
    <cellStyle name="Comma 2 2 4 2 2 2 2 9" xfId="6795"/>
    <cellStyle name="Comma 2 2 4 2 2 2 3" xfId="826"/>
    <cellStyle name="Comma 2 2 4 2 2 2 3 10" xfId="2912"/>
    <cellStyle name="Comma 2 2 4 2 2 2 3 2" xfId="1870"/>
    <cellStyle name="Comma 2 2 4 2 2 2 3 2 2" xfId="18514"/>
    <cellStyle name="Comma 2 2 4 2 2 2 3 2 3" xfId="16430"/>
    <cellStyle name="Comma 2 2 4 2 2 2 3 2 4" xfId="14346"/>
    <cellStyle name="Comma 2 2 4 2 2 2 3 2 5" xfId="12262"/>
    <cellStyle name="Comma 2 2 4 2 2 2 3 2 6" xfId="10178"/>
    <cellStyle name="Comma 2 2 4 2 2 2 3 2 7" xfId="8094"/>
    <cellStyle name="Comma 2 2 4 2 2 2 3 2 8" xfId="6010"/>
    <cellStyle name="Comma 2 2 4 2 2 2 3 2 9" xfId="3954"/>
    <cellStyle name="Comma 2 2 4 2 2 2 3 3" xfId="17472"/>
    <cellStyle name="Comma 2 2 4 2 2 2 3 4" xfId="15388"/>
    <cellStyle name="Comma 2 2 4 2 2 2 3 5" xfId="13304"/>
    <cellStyle name="Comma 2 2 4 2 2 2 3 6" xfId="11220"/>
    <cellStyle name="Comma 2 2 4 2 2 2 3 7" xfId="9136"/>
    <cellStyle name="Comma 2 2 4 2 2 2 3 8" xfId="7052"/>
    <cellStyle name="Comma 2 2 4 2 2 2 3 9" xfId="4982"/>
    <cellStyle name="Comma 2 2 4 2 2 2 4" xfId="1356"/>
    <cellStyle name="Comma 2 2 4 2 2 2 4 2" xfId="18000"/>
    <cellStyle name="Comma 2 2 4 2 2 2 4 3" xfId="15916"/>
    <cellStyle name="Comma 2 2 4 2 2 2 4 4" xfId="13832"/>
    <cellStyle name="Comma 2 2 4 2 2 2 4 5" xfId="11748"/>
    <cellStyle name="Comma 2 2 4 2 2 2 4 6" xfId="9664"/>
    <cellStyle name="Comma 2 2 4 2 2 2 4 7" xfId="7580"/>
    <cellStyle name="Comma 2 2 4 2 2 2 4 8" xfId="5496"/>
    <cellStyle name="Comma 2 2 4 2 2 2 4 9" xfId="3440"/>
    <cellStyle name="Comma 2 2 4 2 2 2 5" xfId="16958"/>
    <cellStyle name="Comma 2 2 4 2 2 2 6" xfId="14874"/>
    <cellStyle name="Comma 2 2 4 2 2 2 7" xfId="12790"/>
    <cellStyle name="Comma 2 2 4 2 2 2 8" xfId="10706"/>
    <cellStyle name="Comma 2 2 4 2 2 2 9" xfId="8622"/>
    <cellStyle name="Comma 2 2 4 2 2 3" xfId="461"/>
    <cellStyle name="Comma 2 2 4 2 2 3 10" xfId="4617"/>
    <cellStyle name="Comma 2 2 4 2 2 3 11" xfId="2547"/>
    <cellStyle name="Comma 2 2 4 2 2 3 2" xfId="975"/>
    <cellStyle name="Comma 2 2 4 2 2 3 2 10" xfId="3061"/>
    <cellStyle name="Comma 2 2 4 2 2 3 2 2" xfId="2019"/>
    <cellStyle name="Comma 2 2 4 2 2 3 2 2 2" xfId="18663"/>
    <cellStyle name="Comma 2 2 4 2 2 3 2 2 3" xfId="16579"/>
    <cellStyle name="Comma 2 2 4 2 2 3 2 2 4" xfId="14495"/>
    <cellStyle name="Comma 2 2 4 2 2 3 2 2 5" xfId="12411"/>
    <cellStyle name="Comma 2 2 4 2 2 3 2 2 6" xfId="10327"/>
    <cellStyle name="Comma 2 2 4 2 2 3 2 2 7" xfId="8243"/>
    <cellStyle name="Comma 2 2 4 2 2 3 2 2 8" xfId="6159"/>
    <cellStyle name="Comma 2 2 4 2 2 3 2 2 9" xfId="4103"/>
    <cellStyle name="Comma 2 2 4 2 2 3 2 3" xfId="17621"/>
    <cellStyle name="Comma 2 2 4 2 2 3 2 4" xfId="15537"/>
    <cellStyle name="Comma 2 2 4 2 2 3 2 5" xfId="13453"/>
    <cellStyle name="Comma 2 2 4 2 2 3 2 6" xfId="11369"/>
    <cellStyle name="Comma 2 2 4 2 2 3 2 7" xfId="9285"/>
    <cellStyle name="Comma 2 2 4 2 2 3 2 8" xfId="7201"/>
    <cellStyle name="Comma 2 2 4 2 2 3 2 9" xfId="5131"/>
    <cellStyle name="Comma 2 2 4 2 2 3 3" xfId="1505"/>
    <cellStyle name="Comma 2 2 4 2 2 3 3 2" xfId="18149"/>
    <cellStyle name="Comma 2 2 4 2 2 3 3 3" xfId="16065"/>
    <cellStyle name="Comma 2 2 4 2 2 3 3 4" xfId="13981"/>
    <cellStyle name="Comma 2 2 4 2 2 3 3 5" xfId="11897"/>
    <cellStyle name="Comma 2 2 4 2 2 3 3 6" xfId="9813"/>
    <cellStyle name="Comma 2 2 4 2 2 3 3 7" xfId="7729"/>
    <cellStyle name="Comma 2 2 4 2 2 3 3 8" xfId="5645"/>
    <cellStyle name="Comma 2 2 4 2 2 3 3 9" xfId="3589"/>
    <cellStyle name="Comma 2 2 4 2 2 3 4" xfId="17107"/>
    <cellStyle name="Comma 2 2 4 2 2 3 5" xfId="15023"/>
    <cellStyle name="Comma 2 2 4 2 2 3 6" xfId="12939"/>
    <cellStyle name="Comma 2 2 4 2 2 3 7" xfId="10855"/>
    <cellStyle name="Comma 2 2 4 2 2 3 8" xfId="8771"/>
    <cellStyle name="Comma 2 2 4 2 2 3 9" xfId="6687"/>
    <cellStyle name="Comma 2 2 4 2 2 4" xfId="718"/>
    <cellStyle name="Comma 2 2 4 2 2 4 10" xfId="2804"/>
    <cellStyle name="Comma 2 2 4 2 2 4 2" xfId="1762"/>
    <cellStyle name="Comma 2 2 4 2 2 4 2 2" xfId="18406"/>
    <cellStyle name="Comma 2 2 4 2 2 4 2 3" xfId="16322"/>
    <cellStyle name="Comma 2 2 4 2 2 4 2 4" xfId="14238"/>
    <cellStyle name="Comma 2 2 4 2 2 4 2 5" xfId="12154"/>
    <cellStyle name="Comma 2 2 4 2 2 4 2 6" xfId="10070"/>
    <cellStyle name="Comma 2 2 4 2 2 4 2 7" xfId="7986"/>
    <cellStyle name="Comma 2 2 4 2 2 4 2 8" xfId="5902"/>
    <cellStyle name="Comma 2 2 4 2 2 4 2 9" xfId="3846"/>
    <cellStyle name="Comma 2 2 4 2 2 4 3" xfId="17364"/>
    <cellStyle name="Comma 2 2 4 2 2 4 4" xfId="15280"/>
    <cellStyle name="Comma 2 2 4 2 2 4 5" xfId="13196"/>
    <cellStyle name="Comma 2 2 4 2 2 4 6" xfId="11112"/>
    <cellStyle name="Comma 2 2 4 2 2 4 7" xfId="9028"/>
    <cellStyle name="Comma 2 2 4 2 2 4 8" xfId="6944"/>
    <cellStyle name="Comma 2 2 4 2 2 4 9" xfId="4874"/>
    <cellStyle name="Comma 2 2 4 2 2 5" xfId="1242"/>
    <cellStyle name="Comma 2 2 4 2 2 5 2" xfId="17886"/>
    <cellStyle name="Comma 2 2 4 2 2 5 3" xfId="15802"/>
    <cellStyle name="Comma 2 2 4 2 2 5 4" xfId="13718"/>
    <cellStyle name="Comma 2 2 4 2 2 5 5" xfId="11634"/>
    <cellStyle name="Comma 2 2 4 2 2 5 6" xfId="9550"/>
    <cellStyle name="Comma 2 2 4 2 2 5 7" xfId="7466"/>
    <cellStyle name="Comma 2 2 4 2 2 5 8" xfId="5388"/>
    <cellStyle name="Comma 2 2 4 2 2 5 9" xfId="3326"/>
    <cellStyle name="Comma 2 2 4 2 2 6" xfId="16844"/>
    <cellStyle name="Comma 2 2 4 2 2 7" xfId="14760"/>
    <cellStyle name="Comma 2 2 4 2 2 8" xfId="12676"/>
    <cellStyle name="Comma 2 2 4 2 2 9" xfId="10592"/>
    <cellStyle name="Comma 2 2 4 2 3" xfId="146"/>
    <cellStyle name="Comma 2 2 4 2 3 10" xfId="8470"/>
    <cellStyle name="Comma 2 2 4 2 3 11" xfId="6386"/>
    <cellStyle name="Comma 2 2 4 2 3 12" xfId="4324"/>
    <cellStyle name="Comma 2 2 4 2 3 13" xfId="2246"/>
    <cellStyle name="Comma 2 2 4 2 3 2" xfId="268"/>
    <cellStyle name="Comma 2 2 4 2 3 2 10" xfId="6500"/>
    <cellStyle name="Comma 2 2 4 2 3 2 11" xfId="4432"/>
    <cellStyle name="Comma 2 2 4 2 3 2 12" xfId="2360"/>
    <cellStyle name="Comma 2 2 4 2 3 2 2" xfId="533"/>
    <cellStyle name="Comma 2 2 4 2 3 2 2 10" xfId="4689"/>
    <cellStyle name="Comma 2 2 4 2 3 2 2 11" xfId="2619"/>
    <cellStyle name="Comma 2 2 4 2 3 2 2 2" xfId="1047"/>
    <cellStyle name="Comma 2 2 4 2 3 2 2 2 10" xfId="3133"/>
    <cellStyle name="Comma 2 2 4 2 3 2 2 2 2" xfId="2091"/>
    <cellStyle name="Comma 2 2 4 2 3 2 2 2 2 2" xfId="18735"/>
    <cellStyle name="Comma 2 2 4 2 3 2 2 2 2 3" xfId="16651"/>
    <cellStyle name="Comma 2 2 4 2 3 2 2 2 2 4" xfId="14567"/>
    <cellStyle name="Comma 2 2 4 2 3 2 2 2 2 5" xfId="12483"/>
    <cellStyle name="Comma 2 2 4 2 3 2 2 2 2 6" xfId="10399"/>
    <cellStyle name="Comma 2 2 4 2 3 2 2 2 2 7" xfId="8315"/>
    <cellStyle name="Comma 2 2 4 2 3 2 2 2 2 8" xfId="6231"/>
    <cellStyle name="Comma 2 2 4 2 3 2 2 2 2 9" xfId="4175"/>
    <cellStyle name="Comma 2 2 4 2 3 2 2 2 3" xfId="17693"/>
    <cellStyle name="Comma 2 2 4 2 3 2 2 2 4" xfId="15609"/>
    <cellStyle name="Comma 2 2 4 2 3 2 2 2 5" xfId="13525"/>
    <cellStyle name="Comma 2 2 4 2 3 2 2 2 6" xfId="11441"/>
    <cellStyle name="Comma 2 2 4 2 3 2 2 2 7" xfId="9357"/>
    <cellStyle name="Comma 2 2 4 2 3 2 2 2 8" xfId="7273"/>
    <cellStyle name="Comma 2 2 4 2 3 2 2 2 9" xfId="5203"/>
    <cellStyle name="Comma 2 2 4 2 3 2 2 3" xfId="1577"/>
    <cellStyle name="Comma 2 2 4 2 3 2 2 3 2" xfId="18221"/>
    <cellStyle name="Comma 2 2 4 2 3 2 2 3 3" xfId="16137"/>
    <cellStyle name="Comma 2 2 4 2 3 2 2 3 4" xfId="14053"/>
    <cellStyle name="Comma 2 2 4 2 3 2 2 3 5" xfId="11969"/>
    <cellStyle name="Comma 2 2 4 2 3 2 2 3 6" xfId="9885"/>
    <cellStyle name="Comma 2 2 4 2 3 2 2 3 7" xfId="7801"/>
    <cellStyle name="Comma 2 2 4 2 3 2 2 3 8" xfId="5717"/>
    <cellStyle name="Comma 2 2 4 2 3 2 2 3 9" xfId="3661"/>
    <cellStyle name="Comma 2 2 4 2 3 2 2 4" xfId="17179"/>
    <cellStyle name="Comma 2 2 4 2 3 2 2 5" xfId="15095"/>
    <cellStyle name="Comma 2 2 4 2 3 2 2 6" xfId="13011"/>
    <cellStyle name="Comma 2 2 4 2 3 2 2 7" xfId="10927"/>
    <cellStyle name="Comma 2 2 4 2 3 2 2 8" xfId="8843"/>
    <cellStyle name="Comma 2 2 4 2 3 2 2 9" xfId="6759"/>
    <cellStyle name="Comma 2 2 4 2 3 2 3" xfId="790"/>
    <cellStyle name="Comma 2 2 4 2 3 2 3 10" xfId="2876"/>
    <cellStyle name="Comma 2 2 4 2 3 2 3 2" xfId="1834"/>
    <cellStyle name="Comma 2 2 4 2 3 2 3 2 2" xfId="18478"/>
    <cellStyle name="Comma 2 2 4 2 3 2 3 2 3" xfId="16394"/>
    <cellStyle name="Comma 2 2 4 2 3 2 3 2 4" xfId="14310"/>
    <cellStyle name="Comma 2 2 4 2 3 2 3 2 5" xfId="12226"/>
    <cellStyle name="Comma 2 2 4 2 3 2 3 2 6" xfId="10142"/>
    <cellStyle name="Comma 2 2 4 2 3 2 3 2 7" xfId="8058"/>
    <cellStyle name="Comma 2 2 4 2 3 2 3 2 8" xfId="5974"/>
    <cellStyle name="Comma 2 2 4 2 3 2 3 2 9" xfId="3918"/>
    <cellStyle name="Comma 2 2 4 2 3 2 3 3" xfId="17436"/>
    <cellStyle name="Comma 2 2 4 2 3 2 3 4" xfId="15352"/>
    <cellStyle name="Comma 2 2 4 2 3 2 3 5" xfId="13268"/>
    <cellStyle name="Comma 2 2 4 2 3 2 3 6" xfId="11184"/>
    <cellStyle name="Comma 2 2 4 2 3 2 3 7" xfId="9100"/>
    <cellStyle name="Comma 2 2 4 2 3 2 3 8" xfId="7016"/>
    <cellStyle name="Comma 2 2 4 2 3 2 3 9" xfId="4946"/>
    <cellStyle name="Comma 2 2 4 2 3 2 4" xfId="1318"/>
    <cellStyle name="Comma 2 2 4 2 3 2 4 2" xfId="17962"/>
    <cellStyle name="Comma 2 2 4 2 3 2 4 3" xfId="15878"/>
    <cellStyle name="Comma 2 2 4 2 3 2 4 4" xfId="13794"/>
    <cellStyle name="Comma 2 2 4 2 3 2 4 5" xfId="11710"/>
    <cellStyle name="Comma 2 2 4 2 3 2 4 6" xfId="9626"/>
    <cellStyle name="Comma 2 2 4 2 3 2 4 7" xfId="7542"/>
    <cellStyle name="Comma 2 2 4 2 3 2 4 8" xfId="5460"/>
    <cellStyle name="Comma 2 2 4 2 3 2 4 9" xfId="3402"/>
    <cellStyle name="Comma 2 2 4 2 3 2 5" xfId="16920"/>
    <cellStyle name="Comma 2 2 4 2 3 2 6" xfId="14836"/>
    <cellStyle name="Comma 2 2 4 2 3 2 7" xfId="12752"/>
    <cellStyle name="Comma 2 2 4 2 3 2 8" xfId="10668"/>
    <cellStyle name="Comma 2 2 4 2 3 2 9" xfId="8584"/>
    <cellStyle name="Comma 2 2 4 2 3 3" xfId="425"/>
    <cellStyle name="Comma 2 2 4 2 3 3 10" xfId="4581"/>
    <cellStyle name="Comma 2 2 4 2 3 3 11" xfId="2511"/>
    <cellStyle name="Comma 2 2 4 2 3 3 2" xfId="939"/>
    <cellStyle name="Comma 2 2 4 2 3 3 2 10" xfId="3025"/>
    <cellStyle name="Comma 2 2 4 2 3 3 2 2" xfId="1983"/>
    <cellStyle name="Comma 2 2 4 2 3 3 2 2 2" xfId="18627"/>
    <cellStyle name="Comma 2 2 4 2 3 3 2 2 3" xfId="16543"/>
    <cellStyle name="Comma 2 2 4 2 3 3 2 2 4" xfId="14459"/>
    <cellStyle name="Comma 2 2 4 2 3 3 2 2 5" xfId="12375"/>
    <cellStyle name="Comma 2 2 4 2 3 3 2 2 6" xfId="10291"/>
    <cellStyle name="Comma 2 2 4 2 3 3 2 2 7" xfId="8207"/>
    <cellStyle name="Comma 2 2 4 2 3 3 2 2 8" xfId="6123"/>
    <cellStyle name="Comma 2 2 4 2 3 3 2 2 9" xfId="4067"/>
    <cellStyle name="Comma 2 2 4 2 3 3 2 3" xfId="17585"/>
    <cellStyle name="Comma 2 2 4 2 3 3 2 4" xfId="15501"/>
    <cellStyle name="Comma 2 2 4 2 3 3 2 5" xfId="13417"/>
    <cellStyle name="Comma 2 2 4 2 3 3 2 6" xfId="11333"/>
    <cellStyle name="Comma 2 2 4 2 3 3 2 7" xfId="9249"/>
    <cellStyle name="Comma 2 2 4 2 3 3 2 8" xfId="7165"/>
    <cellStyle name="Comma 2 2 4 2 3 3 2 9" xfId="5095"/>
    <cellStyle name="Comma 2 2 4 2 3 3 3" xfId="1469"/>
    <cellStyle name="Comma 2 2 4 2 3 3 3 2" xfId="18113"/>
    <cellStyle name="Comma 2 2 4 2 3 3 3 3" xfId="16029"/>
    <cellStyle name="Comma 2 2 4 2 3 3 3 4" xfId="13945"/>
    <cellStyle name="Comma 2 2 4 2 3 3 3 5" xfId="11861"/>
    <cellStyle name="Comma 2 2 4 2 3 3 3 6" xfId="9777"/>
    <cellStyle name="Comma 2 2 4 2 3 3 3 7" xfId="7693"/>
    <cellStyle name="Comma 2 2 4 2 3 3 3 8" xfId="5609"/>
    <cellStyle name="Comma 2 2 4 2 3 3 3 9" xfId="3553"/>
    <cellStyle name="Comma 2 2 4 2 3 3 4" xfId="17071"/>
    <cellStyle name="Comma 2 2 4 2 3 3 5" xfId="14987"/>
    <cellStyle name="Comma 2 2 4 2 3 3 6" xfId="12903"/>
    <cellStyle name="Comma 2 2 4 2 3 3 7" xfId="10819"/>
    <cellStyle name="Comma 2 2 4 2 3 3 8" xfId="8735"/>
    <cellStyle name="Comma 2 2 4 2 3 3 9" xfId="6651"/>
    <cellStyle name="Comma 2 2 4 2 3 4" xfId="682"/>
    <cellStyle name="Comma 2 2 4 2 3 4 10" xfId="2768"/>
    <cellStyle name="Comma 2 2 4 2 3 4 2" xfId="1726"/>
    <cellStyle name="Comma 2 2 4 2 3 4 2 2" xfId="18370"/>
    <cellStyle name="Comma 2 2 4 2 3 4 2 3" xfId="16286"/>
    <cellStyle name="Comma 2 2 4 2 3 4 2 4" xfId="14202"/>
    <cellStyle name="Comma 2 2 4 2 3 4 2 5" xfId="12118"/>
    <cellStyle name="Comma 2 2 4 2 3 4 2 6" xfId="10034"/>
    <cellStyle name="Comma 2 2 4 2 3 4 2 7" xfId="7950"/>
    <cellStyle name="Comma 2 2 4 2 3 4 2 8" xfId="5866"/>
    <cellStyle name="Comma 2 2 4 2 3 4 2 9" xfId="3810"/>
    <cellStyle name="Comma 2 2 4 2 3 4 3" xfId="17328"/>
    <cellStyle name="Comma 2 2 4 2 3 4 4" xfId="15244"/>
    <cellStyle name="Comma 2 2 4 2 3 4 5" xfId="13160"/>
    <cellStyle name="Comma 2 2 4 2 3 4 6" xfId="11076"/>
    <cellStyle name="Comma 2 2 4 2 3 4 7" xfId="8992"/>
    <cellStyle name="Comma 2 2 4 2 3 4 8" xfId="6908"/>
    <cellStyle name="Comma 2 2 4 2 3 4 9" xfId="4838"/>
    <cellStyle name="Comma 2 2 4 2 3 5" xfId="1204"/>
    <cellStyle name="Comma 2 2 4 2 3 5 2" xfId="17848"/>
    <cellStyle name="Comma 2 2 4 2 3 5 3" xfId="15764"/>
    <cellStyle name="Comma 2 2 4 2 3 5 4" xfId="13680"/>
    <cellStyle name="Comma 2 2 4 2 3 5 5" xfId="11596"/>
    <cellStyle name="Comma 2 2 4 2 3 5 6" xfId="9512"/>
    <cellStyle name="Comma 2 2 4 2 3 5 7" xfId="7428"/>
    <cellStyle name="Comma 2 2 4 2 3 5 8" xfId="5352"/>
    <cellStyle name="Comma 2 2 4 2 3 5 9" xfId="3288"/>
    <cellStyle name="Comma 2 2 4 2 3 6" xfId="16806"/>
    <cellStyle name="Comma 2 2 4 2 3 7" xfId="14722"/>
    <cellStyle name="Comma 2 2 4 2 3 8" xfId="12638"/>
    <cellStyle name="Comma 2 2 4 2 3 9" xfId="10554"/>
    <cellStyle name="Comma 2 2 4 2 4" xfId="229"/>
    <cellStyle name="Comma 2 2 4 2 4 10" xfId="6462"/>
    <cellStyle name="Comma 2 2 4 2 4 11" xfId="4396"/>
    <cellStyle name="Comma 2 2 4 2 4 12" xfId="2322"/>
    <cellStyle name="Comma 2 2 4 2 4 2" xfId="497"/>
    <cellStyle name="Comma 2 2 4 2 4 2 10" xfId="4653"/>
    <cellStyle name="Comma 2 2 4 2 4 2 11" xfId="2583"/>
    <cellStyle name="Comma 2 2 4 2 4 2 2" xfId="1011"/>
    <cellStyle name="Comma 2 2 4 2 4 2 2 10" xfId="3097"/>
    <cellStyle name="Comma 2 2 4 2 4 2 2 2" xfId="2055"/>
    <cellStyle name="Comma 2 2 4 2 4 2 2 2 2" xfId="18699"/>
    <cellStyle name="Comma 2 2 4 2 4 2 2 2 3" xfId="16615"/>
    <cellStyle name="Comma 2 2 4 2 4 2 2 2 4" xfId="14531"/>
    <cellStyle name="Comma 2 2 4 2 4 2 2 2 5" xfId="12447"/>
    <cellStyle name="Comma 2 2 4 2 4 2 2 2 6" xfId="10363"/>
    <cellStyle name="Comma 2 2 4 2 4 2 2 2 7" xfId="8279"/>
    <cellStyle name="Comma 2 2 4 2 4 2 2 2 8" xfId="6195"/>
    <cellStyle name="Comma 2 2 4 2 4 2 2 2 9" xfId="4139"/>
    <cellStyle name="Comma 2 2 4 2 4 2 2 3" xfId="17657"/>
    <cellStyle name="Comma 2 2 4 2 4 2 2 4" xfId="15573"/>
    <cellStyle name="Comma 2 2 4 2 4 2 2 5" xfId="13489"/>
    <cellStyle name="Comma 2 2 4 2 4 2 2 6" xfId="11405"/>
    <cellStyle name="Comma 2 2 4 2 4 2 2 7" xfId="9321"/>
    <cellStyle name="Comma 2 2 4 2 4 2 2 8" xfId="7237"/>
    <cellStyle name="Comma 2 2 4 2 4 2 2 9" xfId="5167"/>
    <cellStyle name="Comma 2 2 4 2 4 2 3" xfId="1541"/>
    <cellStyle name="Comma 2 2 4 2 4 2 3 2" xfId="18185"/>
    <cellStyle name="Comma 2 2 4 2 4 2 3 3" xfId="16101"/>
    <cellStyle name="Comma 2 2 4 2 4 2 3 4" xfId="14017"/>
    <cellStyle name="Comma 2 2 4 2 4 2 3 5" xfId="11933"/>
    <cellStyle name="Comma 2 2 4 2 4 2 3 6" xfId="9849"/>
    <cellStyle name="Comma 2 2 4 2 4 2 3 7" xfId="7765"/>
    <cellStyle name="Comma 2 2 4 2 4 2 3 8" xfId="5681"/>
    <cellStyle name="Comma 2 2 4 2 4 2 3 9" xfId="3625"/>
    <cellStyle name="Comma 2 2 4 2 4 2 4" xfId="17143"/>
    <cellStyle name="Comma 2 2 4 2 4 2 5" xfId="15059"/>
    <cellStyle name="Comma 2 2 4 2 4 2 6" xfId="12975"/>
    <cellStyle name="Comma 2 2 4 2 4 2 7" xfId="10891"/>
    <cellStyle name="Comma 2 2 4 2 4 2 8" xfId="8807"/>
    <cellStyle name="Comma 2 2 4 2 4 2 9" xfId="6723"/>
    <cellStyle name="Comma 2 2 4 2 4 3" xfId="754"/>
    <cellStyle name="Comma 2 2 4 2 4 3 10" xfId="2840"/>
    <cellStyle name="Comma 2 2 4 2 4 3 2" xfId="1798"/>
    <cellStyle name="Comma 2 2 4 2 4 3 2 2" xfId="18442"/>
    <cellStyle name="Comma 2 2 4 2 4 3 2 3" xfId="16358"/>
    <cellStyle name="Comma 2 2 4 2 4 3 2 4" xfId="14274"/>
    <cellStyle name="Comma 2 2 4 2 4 3 2 5" xfId="12190"/>
    <cellStyle name="Comma 2 2 4 2 4 3 2 6" xfId="10106"/>
    <cellStyle name="Comma 2 2 4 2 4 3 2 7" xfId="8022"/>
    <cellStyle name="Comma 2 2 4 2 4 3 2 8" xfId="5938"/>
    <cellStyle name="Comma 2 2 4 2 4 3 2 9" xfId="3882"/>
    <cellStyle name="Comma 2 2 4 2 4 3 3" xfId="17400"/>
    <cellStyle name="Comma 2 2 4 2 4 3 4" xfId="15316"/>
    <cellStyle name="Comma 2 2 4 2 4 3 5" xfId="13232"/>
    <cellStyle name="Comma 2 2 4 2 4 3 6" xfId="11148"/>
    <cellStyle name="Comma 2 2 4 2 4 3 7" xfId="9064"/>
    <cellStyle name="Comma 2 2 4 2 4 3 8" xfId="6980"/>
    <cellStyle name="Comma 2 2 4 2 4 3 9" xfId="4910"/>
    <cellStyle name="Comma 2 2 4 2 4 4" xfId="1280"/>
    <cellStyle name="Comma 2 2 4 2 4 4 2" xfId="17924"/>
    <cellStyle name="Comma 2 2 4 2 4 4 3" xfId="15840"/>
    <cellStyle name="Comma 2 2 4 2 4 4 4" xfId="13756"/>
    <cellStyle name="Comma 2 2 4 2 4 4 5" xfId="11672"/>
    <cellStyle name="Comma 2 2 4 2 4 4 6" xfId="9588"/>
    <cellStyle name="Comma 2 2 4 2 4 4 7" xfId="7504"/>
    <cellStyle name="Comma 2 2 4 2 4 4 8" xfId="5424"/>
    <cellStyle name="Comma 2 2 4 2 4 4 9" xfId="3364"/>
    <cellStyle name="Comma 2 2 4 2 4 5" xfId="16882"/>
    <cellStyle name="Comma 2 2 4 2 4 6" xfId="14798"/>
    <cellStyle name="Comma 2 2 4 2 4 7" xfId="12714"/>
    <cellStyle name="Comma 2 2 4 2 4 8" xfId="10630"/>
    <cellStyle name="Comma 2 2 4 2 4 9" xfId="8546"/>
    <cellStyle name="Comma 2 2 4 2 5" xfId="389"/>
    <cellStyle name="Comma 2 2 4 2 5 10" xfId="4545"/>
    <cellStyle name="Comma 2 2 4 2 5 11" xfId="2475"/>
    <cellStyle name="Comma 2 2 4 2 5 2" xfId="903"/>
    <cellStyle name="Comma 2 2 4 2 5 2 10" xfId="2989"/>
    <cellStyle name="Comma 2 2 4 2 5 2 2" xfId="1947"/>
    <cellStyle name="Comma 2 2 4 2 5 2 2 2" xfId="18591"/>
    <cellStyle name="Comma 2 2 4 2 5 2 2 3" xfId="16507"/>
    <cellStyle name="Comma 2 2 4 2 5 2 2 4" xfId="14423"/>
    <cellStyle name="Comma 2 2 4 2 5 2 2 5" xfId="12339"/>
    <cellStyle name="Comma 2 2 4 2 5 2 2 6" xfId="10255"/>
    <cellStyle name="Comma 2 2 4 2 5 2 2 7" xfId="8171"/>
    <cellStyle name="Comma 2 2 4 2 5 2 2 8" xfId="6087"/>
    <cellStyle name="Comma 2 2 4 2 5 2 2 9" xfId="4031"/>
    <cellStyle name="Comma 2 2 4 2 5 2 3" xfId="17549"/>
    <cellStyle name="Comma 2 2 4 2 5 2 4" xfId="15465"/>
    <cellStyle name="Comma 2 2 4 2 5 2 5" xfId="13381"/>
    <cellStyle name="Comma 2 2 4 2 5 2 6" xfId="11297"/>
    <cellStyle name="Comma 2 2 4 2 5 2 7" xfId="9213"/>
    <cellStyle name="Comma 2 2 4 2 5 2 8" xfId="7129"/>
    <cellStyle name="Comma 2 2 4 2 5 2 9" xfId="5059"/>
    <cellStyle name="Comma 2 2 4 2 5 3" xfId="1433"/>
    <cellStyle name="Comma 2 2 4 2 5 3 2" xfId="18077"/>
    <cellStyle name="Comma 2 2 4 2 5 3 3" xfId="15993"/>
    <cellStyle name="Comma 2 2 4 2 5 3 4" xfId="13909"/>
    <cellStyle name="Comma 2 2 4 2 5 3 5" xfId="11825"/>
    <cellStyle name="Comma 2 2 4 2 5 3 6" xfId="9741"/>
    <cellStyle name="Comma 2 2 4 2 5 3 7" xfId="7657"/>
    <cellStyle name="Comma 2 2 4 2 5 3 8" xfId="5573"/>
    <cellStyle name="Comma 2 2 4 2 5 3 9" xfId="3517"/>
    <cellStyle name="Comma 2 2 4 2 5 4" xfId="17035"/>
    <cellStyle name="Comma 2 2 4 2 5 5" xfId="14951"/>
    <cellStyle name="Comma 2 2 4 2 5 6" xfId="12867"/>
    <cellStyle name="Comma 2 2 4 2 5 7" xfId="10783"/>
    <cellStyle name="Comma 2 2 4 2 5 8" xfId="8699"/>
    <cellStyle name="Comma 2 2 4 2 5 9" xfId="6615"/>
    <cellStyle name="Comma 2 2 4 2 6" xfId="646"/>
    <cellStyle name="Comma 2 2 4 2 6 10" xfId="2732"/>
    <cellStyle name="Comma 2 2 4 2 6 2" xfId="1690"/>
    <cellStyle name="Comma 2 2 4 2 6 2 2" xfId="18334"/>
    <cellStyle name="Comma 2 2 4 2 6 2 3" xfId="16250"/>
    <cellStyle name="Comma 2 2 4 2 6 2 4" xfId="14166"/>
    <cellStyle name="Comma 2 2 4 2 6 2 5" xfId="12082"/>
    <cellStyle name="Comma 2 2 4 2 6 2 6" xfId="9998"/>
    <cellStyle name="Comma 2 2 4 2 6 2 7" xfId="7914"/>
    <cellStyle name="Comma 2 2 4 2 6 2 8" xfId="5830"/>
    <cellStyle name="Comma 2 2 4 2 6 2 9" xfId="3774"/>
    <cellStyle name="Comma 2 2 4 2 6 3" xfId="17292"/>
    <cellStyle name="Comma 2 2 4 2 6 4" xfId="15208"/>
    <cellStyle name="Comma 2 2 4 2 6 5" xfId="13124"/>
    <cellStyle name="Comma 2 2 4 2 6 6" xfId="11040"/>
    <cellStyle name="Comma 2 2 4 2 6 7" xfId="8956"/>
    <cellStyle name="Comma 2 2 4 2 6 8" xfId="6872"/>
    <cellStyle name="Comma 2 2 4 2 6 9" xfId="4802"/>
    <cellStyle name="Comma 2 2 4 2 7" xfId="1166"/>
    <cellStyle name="Comma 2 2 4 2 7 2" xfId="17810"/>
    <cellStyle name="Comma 2 2 4 2 7 3" xfId="15726"/>
    <cellStyle name="Comma 2 2 4 2 7 4" xfId="13642"/>
    <cellStyle name="Comma 2 2 4 2 7 5" xfId="11558"/>
    <cellStyle name="Comma 2 2 4 2 7 6" xfId="9474"/>
    <cellStyle name="Comma 2 2 4 2 7 7" xfId="7390"/>
    <cellStyle name="Comma 2 2 4 2 7 8" xfId="5316"/>
    <cellStyle name="Comma 2 2 4 2 7 9" xfId="3250"/>
    <cellStyle name="Comma 2 2 4 2 8" xfId="16768"/>
    <cellStyle name="Comma 2 2 4 2 9" xfId="14684"/>
    <cellStyle name="Comma 2 2 4 3" xfId="165"/>
    <cellStyle name="Comma 2 2 4 3 10" xfId="8489"/>
    <cellStyle name="Comma 2 2 4 3 11" xfId="6405"/>
    <cellStyle name="Comma 2 2 4 3 12" xfId="4342"/>
    <cellStyle name="Comma 2 2 4 3 13" xfId="2265"/>
    <cellStyle name="Comma 2 2 4 3 2" xfId="287"/>
    <cellStyle name="Comma 2 2 4 3 2 10" xfId="6519"/>
    <cellStyle name="Comma 2 2 4 3 2 11" xfId="4450"/>
    <cellStyle name="Comma 2 2 4 3 2 12" xfId="2379"/>
    <cellStyle name="Comma 2 2 4 3 2 2" xfId="551"/>
    <cellStyle name="Comma 2 2 4 3 2 2 10" xfId="4707"/>
    <cellStyle name="Comma 2 2 4 3 2 2 11" xfId="2637"/>
    <cellStyle name="Comma 2 2 4 3 2 2 2" xfId="1065"/>
    <cellStyle name="Comma 2 2 4 3 2 2 2 10" xfId="3151"/>
    <cellStyle name="Comma 2 2 4 3 2 2 2 2" xfId="2109"/>
    <cellStyle name="Comma 2 2 4 3 2 2 2 2 2" xfId="18753"/>
    <cellStyle name="Comma 2 2 4 3 2 2 2 2 3" xfId="16669"/>
    <cellStyle name="Comma 2 2 4 3 2 2 2 2 4" xfId="14585"/>
    <cellStyle name="Comma 2 2 4 3 2 2 2 2 5" xfId="12501"/>
    <cellStyle name="Comma 2 2 4 3 2 2 2 2 6" xfId="10417"/>
    <cellStyle name="Comma 2 2 4 3 2 2 2 2 7" xfId="8333"/>
    <cellStyle name="Comma 2 2 4 3 2 2 2 2 8" xfId="6249"/>
    <cellStyle name="Comma 2 2 4 3 2 2 2 2 9" xfId="4193"/>
    <cellStyle name="Comma 2 2 4 3 2 2 2 3" xfId="17711"/>
    <cellStyle name="Comma 2 2 4 3 2 2 2 4" xfId="15627"/>
    <cellStyle name="Comma 2 2 4 3 2 2 2 5" xfId="13543"/>
    <cellStyle name="Comma 2 2 4 3 2 2 2 6" xfId="11459"/>
    <cellStyle name="Comma 2 2 4 3 2 2 2 7" xfId="9375"/>
    <cellStyle name="Comma 2 2 4 3 2 2 2 8" xfId="7291"/>
    <cellStyle name="Comma 2 2 4 3 2 2 2 9" xfId="5221"/>
    <cellStyle name="Comma 2 2 4 3 2 2 3" xfId="1595"/>
    <cellStyle name="Comma 2 2 4 3 2 2 3 2" xfId="18239"/>
    <cellStyle name="Comma 2 2 4 3 2 2 3 3" xfId="16155"/>
    <cellStyle name="Comma 2 2 4 3 2 2 3 4" xfId="14071"/>
    <cellStyle name="Comma 2 2 4 3 2 2 3 5" xfId="11987"/>
    <cellStyle name="Comma 2 2 4 3 2 2 3 6" xfId="9903"/>
    <cellStyle name="Comma 2 2 4 3 2 2 3 7" xfId="7819"/>
    <cellStyle name="Comma 2 2 4 3 2 2 3 8" xfId="5735"/>
    <cellStyle name="Comma 2 2 4 3 2 2 3 9" xfId="3679"/>
    <cellStyle name="Comma 2 2 4 3 2 2 4" xfId="17197"/>
    <cellStyle name="Comma 2 2 4 3 2 2 5" xfId="15113"/>
    <cellStyle name="Comma 2 2 4 3 2 2 6" xfId="13029"/>
    <cellStyle name="Comma 2 2 4 3 2 2 7" xfId="10945"/>
    <cellStyle name="Comma 2 2 4 3 2 2 8" xfId="8861"/>
    <cellStyle name="Comma 2 2 4 3 2 2 9" xfId="6777"/>
    <cellStyle name="Comma 2 2 4 3 2 3" xfId="808"/>
    <cellStyle name="Comma 2 2 4 3 2 3 10" xfId="2894"/>
    <cellStyle name="Comma 2 2 4 3 2 3 2" xfId="1852"/>
    <cellStyle name="Comma 2 2 4 3 2 3 2 2" xfId="18496"/>
    <cellStyle name="Comma 2 2 4 3 2 3 2 3" xfId="16412"/>
    <cellStyle name="Comma 2 2 4 3 2 3 2 4" xfId="14328"/>
    <cellStyle name="Comma 2 2 4 3 2 3 2 5" xfId="12244"/>
    <cellStyle name="Comma 2 2 4 3 2 3 2 6" xfId="10160"/>
    <cellStyle name="Comma 2 2 4 3 2 3 2 7" xfId="8076"/>
    <cellStyle name="Comma 2 2 4 3 2 3 2 8" xfId="5992"/>
    <cellStyle name="Comma 2 2 4 3 2 3 2 9" xfId="3936"/>
    <cellStyle name="Comma 2 2 4 3 2 3 3" xfId="17454"/>
    <cellStyle name="Comma 2 2 4 3 2 3 4" xfId="15370"/>
    <cellStyle name="Comma 2 2 4 3 2 3 5" xfId="13286"/>
    <cellStyle name="Comma 2 2 4 3 2 3 6" xfId="11202"/>
    <cellStyle name="Comma 2 2 4 3 2 3 7" xfId="9118"/>
    <cellStyle name="Comma 2 2 4 3 2 3 8" xfId="7034"/>
    <cellStyle name="Comma 2 2 4 3 2 3 9" xfId="4964"/>
    <cellStyle name="Comma 2 2 4 3 2 4" xfId="1337"/>
    <cellStyle name="Comma 2 2 4 3 2 4 2" xfId="17981"/>
    <cellStyle name="Comma 2 2 4 3 2 4 3" xfId="15897"/>
    <cellStyle name="Comma 2 2 4 3 2 4 4" xfId="13813"/>
    <cellStyle name="Comma 2 2 4 3 2 4 5" xfId="11729"/>
    <cellStyle name="Comma 2 2 4 3 2 4 6" xfId="9645"/>
    <cellStyle name="Comma 2 2 4 3 2 4 7" xfId="7561"/>
    <cellStyle name="Comma 2 2 4 3 2 4 8" xfId="5478"/>
    <cellStyle name="Comma 2 2 4 3 2 4 9" xfId="3421"/>
    <cellStyle name="Comma 2 2 4 3 2 5" xfId="16939"/>
    <cellStyle name="Comma 2 2 4 3 2 6" xfId="14855"/>
    <cellStyle name="Comma 2 2 4 3 2 7" xfId="12771"/>
    <cellStyle name="Comma 2 2 4 3 2 8" xfId="10687"/>
    <cellStyle name="Comma 2 2 4 3 2 9" xfId="8603"/>
    <cellStyle name="Comma 2 2 4 3 3" xfId="443"/>
    <cellStyle name="Comma 2 2 4 3 3 10" xfId="4599"/>
    <cellStyle name="Comma 2 2 4 3 3 11" xfId="2529"/>
    <cellStyle name="Comma 2 2 4 3 3 2" xfId="957"/>
    <cellStyle name="Comma 2 2 4 3 3 2 10" xfId="3043"/>
    <cellStyle name="Comma 2 2 4 3 3 2 2" xfId="2001"/>
    <cellStyle name="Comma 2 2 4 3 3 2 2 2" xfId="18645"/>
    <cellStyle name="Comma 2 2 4 3 3 2 2 3" xfId="16561"/>
    <cellStyle name="Comma 2 2 4 3 3 2 2 4" xfId="14477"/>
    <cellStyle name="Comma 2 2 4 3 3 2 2 5" xfId="12393"/>
    <cellStyle name="Comma 2 2 4 3 3 2 2 6" xfId="10309"/>
    <cellStyle name="Comma 2 2 4 3 3 2 2 7" xfId="8225"/>
    <cellStyle name="Comma 2 2 4 3 3 2 2 8" xfId="6141"/>
    <cellStyle name="Comma 2 2 4 3 3 2 2 9" xfId="4085"/>
    <cellStyle name="Comma 2 2 4 3 3 2 3" xfId="17603"/>
    <cellStyle name="Comma 2 2 4 3 3 2 4" xfId="15519"/>
    <cellStyle name="Comma 2 2 4 3 3 2 5" xfId="13435"/>
    <cellStyle name="Comma 2 2 4 3 3 2 6" xfId="11351"/>
    <cellStyle name="Comma 2 2 4 3 3 2 7" xfId="9267"/>
    <cellStyle name="Comma 2 2 4 3 3 2 8" xfId="7183"/>
    <cellStyle name="Comma 2 2 4 3 3 2 9" xfId="5113"/>
    <cellStyle name="Comma 2 2 4 3 3 3" xfId="1487"/>
    <cellStyle name="Comma 2 2 4 3 3 3 2" xfId="18131"/>
    <cellStyle name="Comma 2 2 4 3 3 3 3" xfId="16047"/>
    <cellStyle name="Comma 2 2 4 3 3 3 4" xfId="13963"/>
    <cellStyle name="Comma 2 2 4 3 3 3 5" xfId="11879"/>
    <cellStyle name="Comma 2 2 4 3 3 3 6" xfId="9795"/>
    <cellStyle name="Comma 2 2 4 3 3 3 7" xfId="7711"/>
    <cellStyle name="Comma 2 2 4 3 3 3 8" xfId="5627"/>
    <cellStyle name="Comma 2 2 4 3 3 3 9" xfId="3571"/>
    <cellStyle name="Comma 2 2 4 3 3 4" xfId="17089"/>
    <cellStyle name="Comma 2 2 4 3 3 5" xfId="15005"/>
    <cellStyle name="Comma 2 2 4 3 3 6" xfId="12921"/>
    <cellStyle name="Comma 2 2 4 3 3 7" xfId="10837"/>
    <cellStyle name="Comma 2 2 4 3 3 8" xfId="8753"/>
    <cellStyle name="Comma 2 2 4 3 3 9" xfId="6669"/>
    <cellStyle name="Comma 2 2 4 3 4" xfId="700"/>
    <cellStyle name="Comma 2 2 4 3 4 10" xfId="2786"/>
    <cellStyle name="Comma 2 2 4 3 4 2" xfId="1744"/>
    <cellStyle name="Comma 2 2 4 3 4 2 2" xfId="18388"/>
    <cellStyle name="Comma 2 2 4 3 4 2 3" xfId="16304"/>
    <cellStyle name="Comma 2 2 4 3 4 2 4" xfId="14220"/>
    <cellStyle name="Comma 2 2 4 3 4 2 5" xfId="12136"/>
    <cellStyle name="Comma 2 2 4 3 4 2 6" xfId="10052"/>
    <cellStyle name="Comma 2 2 4 3 4 2 7" xfId="7968"/>
    <cellStyle name="Comma 2 2 4 3 4 2 8" xfId="5884"/>
    <cellStyle name="Comma 2 2 4 3 4 2 9" xfId="3828"/>
    <cellStyle name="Comma 2 2 4 3 4 3" xfId="17346"/>
    <cellStyle name="Comma 2 2 4 3 4 4" xfId="15262"/>
    <cellStyle name="Comma 2 2 4 3 4 5" xfId="13178"/>
    <cellStyle name="Comma 2 2 4 3 4 6" xfId="11094"/>
    <cellStyle name="Comma 2 2 4 3 4 7" xfId="9010"/>
    <cellStyle name="Comma 2 2 4 3 4 8" xfId="6926"/>
    <cellStyle name="Comma 2 2 4 3 4 9" xfId="4856"/>
    <cellStyle name="Comma 2 2 4 3 5" xfId="1223"/>
    <cellStyle name="Comma 2 2 4 3 5 2" xfId="17867"/>
    <cellStyle name="Comma 2 2 4 3 5 3" xfId="15783"/>
    <cellStyle name="Comma 2 2 4 3 5 4" xfId="13699"/>
    <cellStyle name="Comma 2 2 4 3 5 5" xfId="11615"/>
    <cellStyle name="Comma 2 2 4 3 5 6" xfId="9531"/>
    <cellStyle name="Comma 2 2 4 3 5 7" xfId="7447"/>
    <cellStyle name="Comma 2 2 4 3 5 8" xfId="5370"/>
    <cellStyle name="Comma 2 2 4 3 5 9" xfId="3307"/>
    <cellStyle name="Comma 2 2 4 3 6" xfId="16825"/>
    <cellStyle name="Comma 2 2 4 3 7" xfId="14741"/>
    <cellStyle name="Comma 2 2 4 3 8" xfId="12657"/>
    <cellStyle name="Comma 2 2 4 3 9" xfId="10573"/>
    <cellStyle name="Comma 2 2 4 4" xfId="127"/>
    <cellStyle name="Comma 2 2 4 4 10" xfId="8451"/>
    <cellStyle name="Comma 2 2 4 4 11" xfId="6367"/>
    <cellStyle name="Comma 2 2 4 4 12" xfId="4306"/>
    <cellStyle name="Comma 2 2 4 4 13" xfId="2227"/>
    <cellStyle name="Comma 2 2 4 4 2" xfId="249"/>
    <cellStyle name="Comma 2 2 4 4 2 10" xfId="6481"/>
    <cellStyle name="Comma 2 2 4 4 2 11" xfId="4414"/>
    <cellStyle name="Comma 2 2 4 4 2 12" xfId="2341"/>
    <cellStyle name="Comma 2 2 4 4 2 2" xfId="515"/>
    <cellStyle name="Comma 2 2 4 4 2 2 10" xfId="4671"/>
    <cellStyle name="Comma 2 2 4 4 2 2 11" xfId="2601"/>
    <cellStyle name="Comma 2 2 4 4 2 2 2" xfId="1029"/>
    <cellStyle name="Comma 2 2 4 4 2 2 2 10" xfId="3115"/>
    <cellStyle name="Comma 2 2 4 4 2 2 2 2" xfId="2073"/>
    <cellStyle name="Comma 2 2 4 4 2 2 2 2 2" xfId="18717"/>
    <cellStyle name="Comma 2 2 4 4 2 2 2 2 3" xfId="16633"/>
    <cellStyle name="Comma 2 2 4 4 2 2 2 2 4" xfId="14549"/>
    <cellStyle name="Comma 2 2 4 4 2 2 2 2 5" xfId="12465"/>
    <cellStyle name="Comma 2 2 4 4 2 2 2 2 6" xfId="10381"/>
    <cellStyle name="Comma 2 2 4 4 2 2 2 2 7" xfId="8297"/>
    <cellStyle name="Comma 2 2 4 4 2 2 2 2 8" xfId="6213"/>
    <cellStyle name="Comma 2 2 4 4 2 2 2 2 9" xfId="4157"/>
    <cellStyle name="Comma 2 2 4 4 2 2 2 3" xfId="17675"/>
    <cellStyle name="Comma 2 2 4 4 2 2 2 4" xfId="15591"/>
    <cellStyle name="Comma 2 2 4 4 2 2 2 5" xfId="13507"/>
    <cellStyle name="Comma 2 2 4 4 2 2 2 6" xfId="11423"/>
    <cellStyle name="Comma 2 2 4 4 2 2 2 7" xfId="9339"/>
    <cellStyle name="Comma 2 2 4 4 2 2 2 8" xfId="7255"/>
    <cellStyle name="Comma 2 2 4 4 2 2 2 9" xfId="5185"/>
    <cellStyle name="Comma 2 2 4 4 2 2 3" xfId="1559"/>
    <cellStyle name="Comma 2 2 4 4 2 2 3 2" xfId="18203"/>
    <cellStyle name="Comma 2 2 4 4 2 2 3 3" xfId="16119"/>
    <cellStyle name="Comma 2 2 4 4 2 2 3 4" xfId="14035"/>
    <cellStyle name="Comma 2 2 4 4 2 2 3 5" xfId="11951"/>
    <cellStyle name="Comma 2 2 4 4 2 2 3 6" xfId="9867"/>
    <cellStyle name="Comma 2 2 4 4 2 2 3 7" xfId="7783"/>
    <cellStyle name="Comma 2 2 4 4 2 2 3 8" xfId="5699"/>
    <cellStyle name="Comma 2 2 4 4 2 2 3 9" xfId="3643"/>
    <cellStyle name="Comma 2 2 4 4 2 2 4" xfId="17161"/>
    <cellStyle name="Comma 2 2 4 4 2 2 5" xfId="15077"/>
    <cellStyle name="Comma 2 2 4 4 2 2 6" xfId="12993"/>
    <cellStyle name="Comma 2 2 4 4 2 2 7" xfId="10909"/>
    <cellStyle name="Comma 2 2 4 4 2 2 8" xfId="8825"/>
    <cellStyle name="Comma 2 2 4 4 2 2 9" xfId="6741"/>
    <cellStyle name="Comma 2 2 4 4 2 3" xfId="772"/>
    <cellStyle name="Comma 2 2 4 4 2 3 10" xfId="2858"/>
    <cellStyle name="Comma 2 2 4 4 2 3 2" xfId="1816"/>
    <cellStyle name="Comma 2 2 4 4 2 3 2 2" xfId="18460"/>
    <cellStyle name="Comma 2 2 4 4 2 3 2 3" xfId="16376"/>
    <cellStyle name="Comma 2 2 4 4 2 3 2 4" xfId="14292"/>
    <cellStyle name="Comma 2 2 4 4 2 3 2 5" xfId="12208"/>
    <cellStyle name="Comma 2 2 4 4 2 3 2 6" xfId="10124"/>
    <cellStyle name="Comma 2 2 4 4 2 3 2 7" xfId="8040"/>
    <cellStyle name="Comma 2 2 4 4 2 3 2 8" xfId="5956"/>
    <cellStyle name="Comma 2 2 4 4 2 3 2 9" xfId="3900"/>
    <cellStyle name="Comma 2 2 4 4 2 3 3" xfId="17418"/>
    <cellStyle name="Comma 2 2 4 4 2 3 4" xfId="15334"/>
    <cellStyle name="Comma 2 2 4 4 2 3 5" xfId="13250"/>
    <cellStyle name="Comma 2 2 4 4 2 3 6" xfId="11166"/>
    <cellStyle name="Comma 2 2 4 4 2 3 7" xfId="9082"/>
    <cellStyle name="Comma 2 2 4 4 2 3 8" xfId="6998"/>
    <cellStyle name="Comma 2 2 4 4 2 3 9" xfId="4928"/>
    <cellStyle name="Comma 2 2 4 4 2 4" xfId="1299"/>
    <cellStyle name="Comma 2 2 4 4 2 4 2" xfId="17943"/>
    <cellStyle name="Comma 2 2 4 4 2 4 3" xfId="15859"/>
    <cellStyle name="Comma 2 2 4 4 2 4 4" xfId="13775"/>
    <cellStyle name="Comma 2 2 4 4 2 4 5" xfId="11691"/>
    <cellStyle name="Comma 2 2 4 4 2 4 6" xfId="9607"/>
    <cellStyle name="Comma 2 2 4 4 2 4 7" xfId="7523"/>
    <cellStyle name="Comma 2 2 4 4 2 4 8" xfId="5442"/>
    <cellStyle name="Comma 2 2 4 4 2 4 9" xfId="3383"/>
    <cellStyle name="Comma 2 2 4 4 2 5" xfId="16901"/>
    <cellStyle name="Comma 2 2 4 4 2 6" xfId="14817"/>
    <cellStyle name="Comma 2 2 4 4 2 7" xfId="12733"/>
    <cellStyle name="Comma 2 2 4 4 2 8" xfId="10649"/>
    <cellStyle name="Comma 2 2 4 4 2 9" xfId="8565"/>
    <cellStyle name="Comma 2 2 4 4 3" xfId="407"/>
    <cellStyle name="Comma 2 2 4 4 3 10" xfId="4563"/>
    <cellStyle name="Comma 2 2 4 4 3 11" xfId="2493"/>
    <cellStyle name="Comma 2 2 4 4 3 2" xfId="921"/>
    <cellStyle name="Comma 2 2 4 4 3 2 10" xfId="3007"/>
    <cellStyle name="Comma 2 2 4 4 3 2 2" xfId="1965"/>
    <cellStyle name="Comma 2 2 4 4 3 2 2 2" xfId="18609"/>
    <cellStyle name="Comma 2 2 4 4 3 2 2 3" xfId="16525"/>
    <cellStyle name="Comma 2 2 4 4 3 2 2 4" xfId="14441"/>
    <cellStyle name="Comma 2 2 4 4 3 2 2 5" xfId="12357"/>
    <cellStyle name="Comma 2 2 4 4 3 2 2 6" xfId="10273"/>
    <cellStyle name="Comma 2 2 4 4 3 2 2 7" xfId="8189"/>
    <cellStyle name="Comma 2 2 4 4 3 2 2 8" xfId="6105"/>
    <cellStyle name="Comma 2 2 4 4 3 2 2 9" xfId="4049"/>
    <cellStyle name="Comma 2 2 4 4 3 2 3" xfId="17567"/>
    <cellStyle name="Comma 2 2 4 4 3 2 4" xfId="15483"/>
    <cellStyle name="Comma 2 2 4 4 3 2 5" xfId="13399"/>
    <cellStyle name="Comma 2 2 4 4 3 2 6" xfId="11315"/>
    <cellStyle name="Comma 2 2 4 4 3 2 7" xfId="9231"/>
    <cellStyle name="Comma 2 2 4 4 3 2 8" xfId="7147"/>
    <cellStyle name="Comma 2 2 4 4 3 2 9" xfId="5077"/>
    <cellStyle name="Comma 2 2 4 4 3 3" xfId="1451"/>
    <cellStyle name="Comma 2 2 4 4 3 3 2" xfId="18095"/>
    <cellStyle name="Comma 2 2 4 4 3 3 3" xfId="16011"/>
    <cellStyle name="Comma 2 2 4 4 3 3 4" xfId="13927"/>
    <cellStyle name="Comma 2 2 4 4 3 3 5" xfId="11843"/>
    <cellStyle name="Comma 2 2 4 4 3 3 6" xfId="9759"/>
    <cellStyle name="Comma 2 2 4 4 3 3 7" xfId="7675"/>
    <cellStyle name="Comma 2 2 4 4 3 3 8" xfId="5591"/>
    <cellStyle name="Comma 2 2 4 4 3 3 9" xfId="3535"/>
    <cellStyle name="Comma 2 2 4 4 3 4" xfId="17053"/>
    <cellStyle name="Comma 2 2 4 4 3 5" xfId="14969"/>
    <cellStyle name="Comma 2 2 4 4 3 6" xfId="12885"/>
    <cellStyle name="Comma 2 2 4 4 3 7" xfId="10801"/>
    <cellStyle name="Comma 2 2 4 4 3 8" xfId="8717"/>
    <cellStyle name="Comma 2 2 4 4 3 9" xfId="6633"/>
    <cellStyle name="Comma 2 2 4 4 4" xfId="664"/>
    <cellStyle name="Comma 2 2 4 4 4 10" xfId="2750"/>
    <cellStyle name="Comma 2 2 4 4 4 2" xfId="1708"/>
    <cellStyle name="Comma 2 2 4 4 4 2 2" xfId="18352"/>
    <cellStyle name="Comma 2 2 4 4 4 2 3" xfId="16268"/>
    <cellStyle name="Comma 2 2 4 4 4 2 4" xfId="14184"/>
    <cellStyle name="Comma 2 2 4 4 4 2 5" xfId="12100"/>
    <cellStyle name="Comma 2 2 4 4 4 2 6" xfId="10016"/>
    <cellStyle name="Comma 2 2 4 4 4 2 7" xfId="7932"/>
    <cellStyle name="Comma 2 2 4 4 4 2 8" xfId="5848"/>
    <cellStyle name="Comma 2 2 4 4 4 2 9" xfId="3792"/>
    <cellStyle name="Comma 2 2 4 4 4 3" xfId="17310"/>
    <cellStyle name="Comma 2 2 4 4 4 4" xfId="15226"/>
    <cellStyle name="Comma 2 2 4 4 4 5" xfId="13142"/>
    <cellStyle name="Comma 2 2 4 4 4 6" xfId="11058"/>
    <cellStyle name="Comma 2 2 4 4 4 7" xfId="8974"/>
    <cellStyle name="Comma 2 2 4 4 4 8" xfId="6890"/>
    <cellStyle name="Comma 2 2 4 4 4 9" xfId="4820"/>
    <cellStyle name="Comma 2 2 4 4 5" xfId="1185"/>
    <cellStyle name="Comma 2 2 4 4 5 2" xfId="17829"/>
    <cellStyle name="Comma 2 2 4 4 5 3" xfId="15745"/>
    <cellStyle name="Comma 2 2 4 4 5 4" xfId="13661"/>
    <cellStyle name="Comma 2 2 4 4 5 5" xfId="11577"/>
    <cellStyle name="Comma 2 2 4 4 5 6" xfId="9493"/>
    <cellStyle name="Comma 2 2 4 4 5 7" xfId="7409"/>
    <cellStyle name="Comma 2 2 4 4 5 8" xfId="5334"/>
    <cellStyle name="Comma 2 2 4 4 5 9" xfId="3269"/>
    <cellStyle name="Comma 2 2 4 4 6" xfId="16787"/>
    <cellStyle name="Comma 2 2 4 4 7" xfId="14703"/>
    <cellStyle name="Comma 2 2 4 4 8" xfId="12619"/>
    <cellStyle name="Comma 2 2 4 4 9" xfId="10535"/>
    <cellStyle name="Comma 2 2 4 5" xfId="209"/>
    <cellStyle name="Comma 2 2 4 5 10" xfId="6443"/>
    <cellStyle name="Comma 2 2 4 5 11" xfId="4378"/>
    <cellStyle name="Comma 2 2 4 5 12" xfId="2303"/>
    <cellStyle name="Comma 2 2 4 5 2" xfId="479"/>
    <cellStyle name="Comma 2 2 4 5 2 10" xfId="4635"/>
    <cellStyle name="Comma 2 2 4 5 2 11" xfId="2565"/>
    <cellStyle name="Comma 2 2 4 5 2 2" xfId="993"/>
    <cellStyle name="Comma 2 2 4 5 2 2 10" xfId="3079"/>
    <cellStyle name="Comma 2 2 4 5 2 2 2" xfId="2037"/>
    <cellStyle name="Comma 2 2 4 5 2 2 2 2" xfId="18681"/>
    <cellStyle name="Comma 2 2 4 5 2 2 2 3" xfId="16597"/>
    <cellStyle name="Comma 2 2 4 5 2 2 2 4" xfId="14513"/>
    <cellStyle name="Comma 2 2 4 5 2 2 2 5" xfId="12429"/>
    <cellStyle name="Comma 2 2 4 5 2 2 2 6" xfId="10345"/>
    <cellStyle name="Comma 2 2 4 5 2 2 2 7" xfId="8261"/>
    <cellStyle name="Comma 2 2 4 5 2 2 2 8" xfId="6177"/>
    <cellStyle name="Comma 2 2 4 5 2 2 2 9" xfId="4121"/>
    <cellStyle name="Comma 2 2 4 5 2 2 3" xfId="17639"/>
    <cellStyle name="Comma 2 2 4 5 2 2 4" xfId="15555"/>
    <cellStyle name="Comma 2 2 4 5 2 2 5" xfId="13471"/>
    <cellStyle name="Comma 2 2 4 5 2 2 6" xfId="11387"/>
    <cellStyle name="Comma 2 2 4 5 2 2 7" xfId="9303"/>
    <cellStyle name="Comma 2 2 4 5 2 2 8" xfId="7219"/>
    <cellStyle name="Comma 2 2 4 5 2 2 9" xfId="5149"/>
    <cellStyle name="Comma 2 2 4 5 2 3" xfId="1523"/>
    <cellStyle name="Comma 2 2 4 5 2 3 2" xfId="18167"/>
    <cellStyle name="Comma 2 2 4 5 2 3 3" xfId="16083"/>
    <cellStyle name="Comma 2 2 4 5 2 3 4" xfId="13999"/>
    <cellStyle name="Comma 2 2 4 5 2 3 5" xfId="11915"/>
    <cellStyle name="Comma 2 2 4 5 2 3 6" xfId="9831"/>
    <cellStyle name="Comma 2 2 4 5 2 3 7" xfId="7747"/>
    <cellStyle name="Comma 2 2 4 5 2 3 8" xfId="5663"/>
    <cellStyle name="Comma 2 2 4 5 2 3 9" xfId="3607"/>
    <cellStyle name="Comma 2 2 4 5 2 4" xfId="17125"/>
    <cellStyle name="Comma 2 2 4 5 2 5" xfId="15041"/>
    <cellStyle name="Comma 2 2 4 5 2 6" xfId="12957"/>
    <cellStyle name="Comma 2 2 4 5 2 7" xfId="10873"/>
    <cellStyle name="Comma 2 2 4 5 2 8" xfId="8789"/>
    <cellStyle name="Comma 2 2 4 5 2 9" xfId="6705"/>
    <cellStyle name="Comma 2 2 4 5 3" xfId="736"/>
    <cellStyle name="Comma 2 2 4 5 3 10" xfId="2822"/>
    <cellStyle name="Comma 2 2 4 5 3 2" xfId="1780"/>
    <cellStyle name="Comma 2 2 4 5 3 2 2" xfId="18424"/>
    <cellStyle name="Comma 2 2 4 5 3 2 3" xfId="16340"/>
    <cellStyle name="Comma 2 2 4 5 3 2 4" xfId="14256"/>
    <cellStyle name="Comma 2 2 4 5 3 2 5" xfId="12172"/>
    <cellStyle name="Comma 2 2 4 5 3 2 6" xfId="10088"/>
    <cellStyle name="Comma 2 2 4 5 3 2 7" xfId="8004"/>
    <cellStyle name="Comma 2 2 4 5 3 2 8" xfId="5920"/>
    <cellStyle name="Comma 2 2 4 5 3 2 9" xfId="3864"/>
    <cellStyle name="Comma 2 2 4 5 3 3" xfId="17382"/>
    <cellStyle name="Comma 2 2 4 5 3 4" xfId="15298"/>
    <cellStyle name="Comma 2 2 4 5 3 5" xfId="13214"/>
    <cellStyle name="Comma 2 2 4 5 3 6" xfId="11130"/>
    <cellStyle name="Comma 2 2 4 5 3 7" xfId="9046"/>
    <cellStyle name="Comma 2 2 4 5 3 8" xfId="6962"/>
    <cellStyle name="Comma 2 2 4 5 3 9" xfId="4892"/>
    <cellStyle name="Comma 2 2 4 5 4" xfId="1261"/>
    <cellStyle name="Comma 2 2 4 5 4 2" xfId="17905"/>
    <cellStyle name="Comma 2 2 4 5 4 3" xfId="15821"/>
    <cellStyle name="Comma 2 2 4 5 4 4" xfId="13737"/>
    <cellStyle name="Comma 2 2 4 5 4 5" xfId="11653"/>
    <cellStyle name="Comma 2 2 4 5 4 6" xfId="9569"/>
    <cellStyle name="Comma 2 2 4 5 4 7" xfId="7485"/>
    <cellStyle name="Comma 2 2 4 5 4 8" xfId="5406"/>
    <cellStyle name="Comma 2 2 4 5 4 9" xfId="3345"/>
    <cellStyle name="Comma 2 2 4 5 5" xfId="16863"/>
    <cellStyle name="Comma 2 2 4 5 6" xfId="14779"/>
    <cellStyle name="Comma 2 2 4 5 7" xfId="12695"/>
    <cellStyle name="Comma 2 2 4 5 8" xfId="10611"/>
    <cellStyle name="Comma 2 2 4 5 9" xfId="8527"/>
    <cellStyle name="Comma 2 2 4 6" xfId="371"/>
    <cellStyle name="Comma 2 2 4 6 10" xfId="4527"/>
    <cellStyle name="Comma 2 2 4 6 11" xfId="2457"/>
    <cellStyle name="Comma 2 2 4 6 2" xfId="885"/>
    <cellStyle name="Comma 2 2 4 6 2 10" xfId="2971"/>
    <cellStyle name="Comma 2 2 4 6 2 2" xfId="1929"/>
    <cellStyle name="Comma 2 2 4 6 2 2 2" xfId="18573"/>
    <cellStyle name="Comma 2 2 4 6 2 2 3" xfId="16489"/>
    <cellStyle name="Comma 2 2 4 6 2 2 4" xfId="14405"/>
    <cellStyle name="Comma 2 2 4 6 2 2 5" xfId="12321"/>
    <cellStyle name="Comma 2 2 4 6 2 2 6" xfId="10237"/>
    <cellStyle name="Comma 2 2 4 6 2 2 7" xfId="8153"/>
    <cellStyle name="Comma 2 2 4 6 2 2 8" xfId="6069"/>
    <cellStyle name="Comma 2 2 4 6 2 2 9" xfId="4013"/>
    <cellStyle name="Comma 2 2 4 6 2 3" xfId="17531"/>
    <cellStyle name="Comma 2 2 4 6 2 4" xfId="15447"/>
    <cellStyle name="Comma 2 2 4 6 2 5" xfId="13363"/>
    <cellStyle name="Comma 2 2 4 6 2 6" xfId="11279"/>
    <cellStyle name="Comma 2 2 4 6 2 7" xfId="9195"/>
    <cellStyle name="Comma 2 2 4 6 2 8" xfId="7111"/>
    <cellStyle name="Comma 2 2 4 6 2 9" xfId="5041"/>
    <cellStyle name="Comma 2 2 4 6 3" xfId="1415"/>
    <cellStyle name="Comma 2 2 4 6 3 2" xfId="18059"/>
    <cellStyle name="Comma 2 2 4 6 3 3" xfId="15975"/>
    <cellStyle name="Comma 2 2 4 6 3 4" xfId="13891"/>
    <cellStyle name="Comma 2 2 4 6 3 5" xfId="11807"/>
    <cellStyle name="Comma 2 2 4 6 3 6" xfId="9723"/>
    <cellStyle name="Comma 2 2 4 6 3 7" xfId="7639"/>
    <cellStyle name="Comma 2 2 4 6 3 8" xfId="5555"/>
    <cellStyle name="Comma 2 2 4 6 3 9" xfId="3499"/>
    <cellStyle name="Comma 2 2 4 6 4" xfId="17017"/>
    <cellStyle name="Comma 2 2 4 6 5" xfId="14933"/>
    <cellStyle name="Comma 2 2 4 6 6" xfId="12849"/>
    <cellStyle name="Comma 2 2 4 6 7" xfId="10765"/>
    <cellStyle name="Comma 2 2 4 6 8" xfId="8681"/>
    <cellStyle name="Comma 2 2 4 6 9" xfId="6597"/>
    <cellStyle name="Comma 2 2 4 7" xfId="628"/>
    <cellStyle name="Comma 2 2 4 7 10" xfId="2714"/>
    <cellStyle name="Comma 2 2 4 7 2" xfId="1672"/>
    <cellStyle name="Comma 2 2 4 7 2 2" xfId="18316"/>
    <cellStyle name="Comma 2 2 4 7 2 3" xfId="16232"/>
    <cellStyle name="Comma 2 2 4 7 2 4" xfId="14148"/>
    <cellStyle name="Comma 2 2 4 7 2 5" xfId="12064"/>
    <cellStyle name="Comma 2 2 4 7 2 6" xfId="9980"/>
    <cellStyle name="Comma 2 2 4 7 2 7" xfId="7896"/>
    <cellStyle name="Comma 2 2 4 7 2 8" xfId="5812"/>
    <cellStyle name="Comma 2 2 4 7 2 9" xfId="3756"/>
    <cellStyle name="Comma 2 2 4 7 3" xfId="17274"/>
    <cellStyle name="Comma 2 2 4 7 4" xfId="15190"/>
    <cellStyle name="Comma 2 2 4 7 5" xfId="13106"/>
    <cellStyle name="Comma 2 2 4 7 6" xfId="11022"/>
    <cellStyle name="Comma 2 2 4 7 7" xfId="8938"/>
    <cellStyle name="Comma 2 2 4 7 8" xfId="6854"/>
    <cellStyle name="Comma 2 2 4 7 9" xfId="4784"/>
    <cellStyle name="Comma 2 2 4 8" xfId="1147"/>
    <cellStyle name="Comma 2 2 4 8 2" xfId="17791"/>
    <cellStyle name="Comma 2 2 4 8 3" xfId="15707"/>
    <cellStyle name="Comma 2 2 4 8 4" xfId="13623"/>
    <cellStyle name="Comma 2 2 4 8 5" xfId="11539"/>
    <cellStyle name="Comma 2 2 4 8 6" xfId="9455"/>
    <cellStyle name="Comma 2 2 4 8 7" xfId="7371"/>
    <cellStyle name="Comma 2 2 4 8 8" xfId="5298"/>
    <cellStyle name="Comma 2 2 4 8 9" xfId="3231"/>
    <cellStyle name="Comma 2 2 4 9" xfId="16749"/>
    <cellStyle name="Comma 2 2 5" xfId="97"/>
    <cellStyle name="Comma 2 2 5 10" xfId="12590"/>
    <cellStyle name="Comma 2 2 5 11" xfId="10506"/>
    <cellStyle name="Comma 2 2 5 12" xfId="8422"/>
    <cellStyle name="Comma 2 2 5 13" xfId="6338"/>
    <cellStyle name="Comma 2 2 5 14" xfId="4279"/>
    <cellStyle name="Comma 2 2 5 15" xfId="2198"/>
    <cellStyle name="Comma 2 2 5 2" xfId="175"/>
    <cellStyle name="Comma 2 2 5 2 10" xfId="8498"/>
    <cellStyle name="Comma 2 2 5 2 11" xfId="6414"/>
    <cellStyle name="Comma 2 2 5 2 12" xfId="4351"/>
    <cellStyle name="Comma 2 2 5 2 13" xfId="2274"/>
    <cellStyle name="Comma 2 2 5 2 2" xfId="297"/>
    <cellStyle name="Comma 2 2 5 2 2 10" xfId="6528"/>
    <cellStyle name="Comma 2 2 5 2 2 11" xfId="4459"/>
    <cellStyle name="Comma 2 2 5 2 2 12" xfId="2388"/>
    <cellStyle name="Comma 2 2 5 2 2 2" xfId="560"/>
    <cellStyle name="Comma 2 2 5 2 2 2 10" xfId="4716"/>
    <cellStyle name="Comma 2 2 5 2 2 2 11" xfId="2646"/>
    <cellStyle name="Comma 2 2 5 2 2 2 2" xfId="1074"/>
    <cellStyle name="Comma 2 2 5 2 2 2 2 10" xfId="3160"/>
    <cellStyle name="Comma 2 2 5 2 2 2 2 2" xfId="2118"/>
    <cellStyle name="Comma 2 2 5 2 2 2 2 2 2" xfId="18762"/>
    <cellStyle name="Comma 2 2 5 2 2 2 2 2 3" xfId="16678"/>
    <cellStyle name="Comma 2 2 5 2 2 2 2 2 4" xfId="14594"/>
    <cellStyle name="Comma 2 2 5 2 2 2 2 2 5" xfId="12510"/>
    <cellStyle name="Comma 2 2 5 2 2 2 2 2 6" xfId="10426"/>
    <cellStyle name="Comma 2 2 5 2 2 2 2 2 7" xfId="8342"/>
    <cellStyle name="Comma 2 2 5 2 2 2 2 2 8" xfId="6258"/>
    <cellStyle name="Comma 2 2 5 2 2 2 2 2 9" xfId="4202"/>
    <cellStyle name="Comma 2 2 5 2 2 2 2 3" xfId="17720"/>
    <cellStyle name="Comma 2 2 5 2 2 2 2 4" xfId="15636"/>
    <cellStyle name="Comma 2 2 5 2 2 2 2 5" xfId="13552"/>
    <cellStyle name="Comma 2 2 5 2 2 2 2 6" xfId="11468"/>
    <cellStyle name="Comma 2 2 5 2 2 2 2 7" xfId="9384"/>
    <cellStyle name="Comma 2 2 5 2 2 2 2 8" xfId="7300"/>
    <cellStyle name="Comma 2 2 5 2 2 2 2 9" xfId="5230"/>
    <cellStyle name="Comma 2 2 5 2 2 2 3" xfId="1604"/>
    <cellStyle name="Comma 2 2 5 2 2 2 3 2" xfId="18248"/>
    <cellStyle name="Comma 2 2 5 2 2 2 3 3" xfId="16164"/>
    <cellStyle name="Comma 2 2 5 2 2 2 3 4" xfId="14080"/>
    <cellStyle name="Comma 2 2 5 2 2 2 3 5" xfId="11996"/>
    <cellStyle name="Comma 2 2 5 2 2 2 3 6" xfId="9912"/>
    <cellStyle name="Comma 2 2 5 2 2 2 3 7" xfId="7828"/>
    <cellStyle name="Comma 2 2 5 2 2 2 3 8" xfId="5744"/>
    <cellStyle name="Comma 2 2 5 2 2 2 3 9" xfId="3688"/>
    <cellStyle name="Comma 2 2 5 2 2 2 4" xfId="17206"/>
    <cellStyle name="Comma 2 2 5 2 2 2 5" xfId="15122"/>
    <cellStyle name="Comma 2 2 5 2 2 2 6" xfId="13038"/>
    <cellStyle name="Comma 2 2 5 2 2 2 7" xfId="10954"/>
    <cellStyle name="Comma 2 2 5 2 2 2 8" xfId="8870"/>
    <cellStyle name="Comma 2 2 5 2 2 2 9" xfId="6786"/>
    <cellStyle name="Comma 2 2 5 2 2 3" xfId="817"/>
    <cellStyle name="Comma 2 2 5 2 2 3 10" xfId="2903"/>
    <cellStyle name="Comma 2 2 5 2 2 3 2" xfId="1861"/>
    <cellStyle name="Comma 2 2 5 2 2 3 2 2" xfId="18505"/>
    <cellStyle name="Comma 2 2 5 2 2 3 2 3" xfId="16421"/>
    <cellStyle name="Comma 2 2 5 2 2 3 2 4" xfId="14337"/>
    <cellStyle name="Comma 2 2 5 2 2 3 2 5" xfId="12253"/>
    <cellStyle name="Comma 2 2 5 2 2 3 2 6" xfId="10169"/>
    <cellStyle name="Comma 2 2 5 2 2 3 2 7" xfId="8085"/>
    <cellStyle name="Comma 2 2 5 2 2 3 2 8" xfId="6001"/>
    <cellStyle name="Comma 2 2 5 2 2 3 2 9" xfId="3945"/>
    <cellStyle name="Comma 2 2 5 2 2 3 3" xfId="17463"/>
    <cellStyle name="Comma 2 2 5 2 2 3 4" xfId="15379"/>
    <cellStyle name="Comma 2 2 5 2 2 3 5" xfId="13295"/>
    <cellStyle name="Comma 2 2 5 2 2 3 6" xfId="11211"/>
    <cellStyle name="Comma 2 2 5 2 2 3 7" xfId="9127"/>
    <cellStyle name="Comma 2 2 5 2 2 3 8" xfId="7043"/>
    <cellStyle name="Comma 2 2 5 2 2 3 9" xfId="4973"/>
    <cellStyle name="Comma 2 2 5 2 2 4" xfId="1346"/>
    <cellStyle name="Comma 2 2 5 2 2 4 2" xfId="17990"/>
    <cellStyle name="Comma 2 2 5 2 2 4 3" xfId="15906"/>
    <cellStyle name="Comma 2 2 5 2 2 4 4" xfId="13822"/>
    <cellStyle name="Comma 2 2 5 2 2 4 5" xfId="11738"/>
    <cellStyle name="Comma 2 2 5 2 2 4 6" xfId="9654"/>
    <cellStyle name="Comma 2 2 5 2 2 4 7" xfId="7570"/>
    <cellStyle name="Comma 2 2 5 2 2 4 8" xfId="5487"/>
    <cellStyle name="Comma 2 2 5 2 2 4 9" xfId="3430"/>
    <cellStyle name="Comma 2 2 5 2 2 5" xfId="16948"/>
    <cellStyle name="Comma 2 2 5 2 2 6" xfId="14864"/>
    <cellStyle name="Comma 2 2 5 2 2 7" xfId="12780"/>
    <cellStyle name="Comma 2 2 5 2 2 8" xfId="10696"/>
    <cellStyle name="Comma 2 2 5 2 2 9" xfId="8612"/>
    <cellStyle name="Comma 2 2 5 2 3" xfId="452"/>
    <cellStyle name="Comma 2 2 5 2 3 10" xfId="4608"/>
    <cellStyle name="Comma 2 2 5 2 3 11" xfId="2538"/>
    <cellStyle name="Comma 2 2 5 2 3 2" xfId="966"/>
    <cellStyle name="Comma 2 2 5 2 3 2 10" xfId="3052"/>
    <cellStyle name="Comma 2 2 5 2 3 2 2" xfId="2010"/>
    <cellStyle name="Comma 2 2 5 2 3 2 2 2" xfId="18654"/>
    <cellStyle name="Comma 2 2 5 2 3 2 2 3" xfId="16570"/>
    <cellStyle name="Comma 2 2 5 2 3 2 2 4" xfId="14486"/>
    <cellStyle name="Comma 2 2 5 2 3 2 2 5" xfId="12402"/>
    <cellStyle name="Comma 2 2 5 2 3 2 2 6" xfId="10318"/>
    <cellStyle name="Comma 2 2 5 2 3 2 2 7" xfId="8234"/>
    <cellStyle name="Comma 2 2 5 2 3 2 2 8" xfId="6150"/>
    <cellStyle name="Comma 2 2 5 2 3 2 2 9" xfId="4094"/>
    <cellStyle name="Comma 2 2 5 2 3 2 3" xfId="17612"/>
    <cellStyle name="Comma 2 2 5 2 3 2 4" xfId="15528"/>
    <cellStyle name="Comma 2 2 5 2 3 2 5" xfId="13444"/>
    <cellStyle name="Comma 2 2 5 2 3 2 6" xfId="11360"/>
    <cellStyle name="Comma 2 2 5 2 3 2 7" xfId="9276"/>
    <cellStyle name="Comma 2 2 5 2 3 2 8" xfId="7192"/>
    <cellStyle name="Comma 2 2 5 2 3 2 9" xfId="5122"/>
    <cellStyle name="Comma 2 2 5 2 3 3" xfId="1496"/>
    <cellStyle name="Comma 2 2 5 2 3 3 2" xfId="18140"/>
    <cellStyle name="Comma 2 2 5 2 3 3 3" xfId="16056"/>
    <cellStyle name="Comma 2 2 5 2 3 3 4" xfId="13972"/>
    <cellStyle name="Comma 2 2 5 2 3 3 5" xfId="11888"/>
    <cellStyle name="Comma 2 2 5 2 3 3 6" xfId="9804"/>
    <cellStyle name="Comma 2 2 5 2 3 3 7" xfId="7720"/>
    <cellStyle name="Comma 2 2 5 2 3 3 8" xfId="5636"/>
    <cellStyle name="Comma 2 2 5 2 3 3 9" xfId="3580"/>
    <cellStyle name="Comma 2 2 5 2 3 4" xfId="17098"/>
    <cellStyle name="Comma 2 2 5 2 3 5" xfId="15014"/>
    <cellStyle name="Comma 2 2 5 2 3 6" xfId="12930"/>
    <cellStyle name="Comma 2 2 5 2 3 7" xfId="10846"/>
    <cellStyle name="Comma 2 2 5 2 3 8" xfId="8762"/>
    <cellStyle name="Comma 2 2 5 2 3 9" xfId="6678"/>
    <cellStyle name="Comma 2 2 5 2 4" xfId="709"/>
    <cellStyle name="Comma 2 2 5 2 4 10" xfId="2795"/>
    <cellStyle name="Comma 2 2 5 2 4 2" xfId="1753"/>
    <cellStyle name="Comma 2 2 5 2 4 2 2" xfId="18397"/>
    <cellStyle name="Comma 2 2 5 2 4 2 3" xfId="16313"/>
    <cellStyle name="Comma 2 2 5 2 4 2 4" xfId="14229"/>
    <cellStyle name="Comma 2 2 5 2 4 2 5" xfId="12145"/>
    <cellStyle name="Comma 2 2 5 2 4 2 6" xfId="10061"/>
    <cellStyle name="Comma 2 2 5 2 4 2 7" xfId="7977"/>
    <cellStyle name="Comma 2 2 5 2 4 2 8" xfId="5893"/>
    <cellStyle name="Comma 2 2 5 2 4 2 9" xfId="3837"/>
    <cellStyle name="Comma 2 2 5 2 4 3" xfId="17355"/>
    <cellStyle name="Comma 2 2 5 2 4 4" xfId="15271"/>
    <cellStyle name="Comma 2 2 5 2 4 5" xfId="13187"/>
    <cellStyle name="Comma 2 2 5 2 4 6" xfId="11103"/>
    <cellStyle name="Comma 2 2 5 2 4 7" xfId="9019"/>
    <cellStyle name="Comma 2 2 5 2 4 8" xfId="6935"/>
    <cellStyle name="Comma 2 2 5 2 4 9" xfId="4865"/>
    <cellStyle name="Comma 2 2 5 2 5" xfId="1232"/>
    <cellStyle name="Comma 2 2 5 2 5 2" xfId="17876"/>
    <cellStyle name="Comma 2 2 5 2 5 3" xfId="15792"/>
    <cellStyle name="Comma 2 2 5 2 5 4" xfId="13708"/>
    <cellStyle name="Comma 2 2 5 2 5 5" xfId="11624"/>
    <cellStyle name="Comma 2 2 5 2 5 6" xfId="9540"/>
    <cellStyle name="Comma 2 2 5 2 5 7" xfId="7456"/>
    <cellStyle name="Comma 2 2 5 2 5 8" xfId="5379"/>
    <cellStyle name="Comma 2 2 5 2 5 9" xfId="3316"/>
    <cellStyle name="Comma 2 2 5 2 6" xfId="16834"/>
    <cellStyle name="Comma 2 2 5 2 7" xfId="14750"/>
    <cellStyle name="Comma 2 2 5 2 8" xfId="12666"/>
    <cellStyle name="Comma 2 2 5 2 9" xfId="10582"/>
    <cellStyle name="Comma 2 2 5 3" xfId="136"/>
    <cellStyle name="Comma 2 2 5 3 10" xfId="8460"/>
    <cellStyle name="Comma 2 2 5 3 11" xfId="6376"/>
    <cellStyle name="Comma 2 2 5 3 12" xfId="4315"/>
    <cellStyle name="Comma 2 2 5 3 13" xfId="2236"/>
    <cellStyle name="Comma 2 2 5 3 2" xfId="258"/>
    <cellStyle name="Comma 2 2 5 3 2 10" xfId="6490"/>
    <cellStyle name="Comma 2 2 5 3 2 11" xfId="4423"/>
    <cellStyle name="Comma 2 2 5 3 2 12" xfId="2350"/>
    <cellStyle name="Comma 2 2 5 3 2 2" xfId="524"/>
    <cellStyle name="Comma 2 2 5 3 2 2 10" xfId="4680"/>
    <cellStyle name="Comma 2 2 5 3 2 2 11" xfId="2610"/>
    <cellStyle name="Comma 2 2 5 3 2 2 2" xfId="1038"/>
    <cellStyle name="Comma 2 2 5 3 2 2 2 10" xfId="3124"/>
    <cellStyle name="Comma 2 2 5 3 2 2 2 2" xfId="2082"/>
    <cellStyle name="Comma 2 2 5 3 2 2 2 2 2" xfId="18726"/>
    <cellStyle name="Comma 2 2 5 3 2 2 2 2 3" xfId="16642"/>
    <cellStyle name="Comma 2 2 5 3 2 2 2 2 4" xfId="14558"/>
    <cellStyle name="Comma 2 2 5 3 2 2 2 2 5" xfId="12474"/>
    <cellStyle name="Comma 2 2 5 3 2 2 2 2 6" xfId="10390"/>
    <cellStyle name="Comma 2 2 5 3 2 2 2 2 7" xfId="8306"/>
    <cellStyle name="Comma 2 2 5 3 2 2 2 2 8" xfId="6222"/>
    <cellStyle name="Comma 2 2 5 3 2 2 2 2 9" xfId="4166"/>
    <cellStyle name="Comma 2 2 5 3 2 2 2 3" xfId="17684"/>
    <cellStyle name="Comma 2 2 5 3 2 2 2 4" xfId="15600"/>
    <cellStyle name="Comma 2 2 5 3 2 2 2 5" xfId="13516"/>
    <cellStyle name="Comma 2 2 5 3 2 2 2 6" xfId="11432"/>
    <cellStyle name="Comma 2 2 5 3 2 2 2 7" xfId="9348"/>
    <cellStyle name="Comma 2 2 5 3 2 2 2 8" xfId="7264"/>
    <cellStyle name="Comma 2 2 5 3 2 2 2 9" xfId="5194"/>
    <cellStyle name="Comma 2 2 5 3 2 2 3" xfId="1568"/>
    <cellStyle name="Comma 2 2 5 3 2 2 3 2" xfId="18212"/>
    <cellStyle name="Comma 2 2 5 3 2 2 3 3" xfId="16128"/>
    <cellStyle name="Comma 2 2 5 3 2 2 3 4" xfId="14044"/>
    <cellStyle name="Comma 2 2 5 3 2 2 3 5" xfId="11960"/>
    <cellStyle name="Comma 2 2 5 3 2 2 3 6" xfId="9876"/>
    <cellStyle name="Comma 2 2 5 3 2 2 3 7" xfId="7792"/>
    <cellStyle name="Comma 2 2 5 3 2 2 3 8" xfId="5708"/>
    <cellStyle name="Comma 2 2 5 3 2 2 3 9" xfId="3652"/>
    <cellStyle name="Comma 2 2 5 3 2 2 4" xfId="17170"/>
    <cellStyle name="Comma 2 2 5 3 2 2 5" xfId="15086"/>
    <cellStyle name="Comma 2 2 5 3 2 2 6" xfId="13002"/>
    <cellStyle name="Comma 2 2 5 3 2 2 7" xfId="10918"/>
    <cellStyle name="Comma 2 2 5 3 2 2 8" xfId="8834"/>
    <cellStyle name="Comma 2 2 5 3 2 2 9" xfId="6750"/>
    <cellStyle name="Comma 2 2 5 3 2 3" xfId="781"/>
    <cellStyle name="Comma 2 2 5 3 2 3 10" xfId="2867"/>
    <cellStyle name="Comma 2 2 5 3 2 3 2" xfId="1825"/>
    <cellStyle name="Comma 2 2 5 3 2 3 2 2" xfId="18469"/>
    <cellStyle name="Comma 2 2 5 3 2 3 2 3" xfId="16385"/>
    <cellStyle name="Comma 2 2 5 3 2 3 2 4" xfId="14301"/>
    <cellStyle name="Comma 2 2 5 3 2 3 2 5" xfId="12217"/>
    <cellStyle name="Comma 2 2 5 3 2 3 2 6" xfId="10133"/>
    <cellStyle name="Comma 2 2 5 3 2 3 2 7" xfId="8049"/>
    <cellStyle name="Comma 2 2 5 3 2 3 2 8" xfId="5965"/>
    <cellStyle name="Comma 2 2 5 3 2 3 2 9" xfId="3909"/>
    <cellStyle name="Comma 2 2 5 3 2 3 3" xfId="17427"/>
    <cellStyle name="Comma 2 2 5 3 2 3 4" xfId="15343"/>
    <cellStyle name="Comma 2 2 5 3 2 3 5" xfId="13259"/>
    <cellStyle name="Comma 2 2 5 3 2 3 6" xfId="11175"/>
    <cellStyle name="Comma 2 2 5 3 2 3 7" xfId="9091"/>
    <cellStyle name="Comma 2 2 5 3 2 3 8" xfId="7007"/>
    <cellStyle name="Comma 2 2 5 3 2 3 9" xfId="4937"/>
    <cellStyle name="Comma 2 2 5 3 2 4" xfId="1308"/>
    <cellStyle name="Comma 2 2 5 3 2 4 2" xfId="17952"/>
    <cellStyle name="Comma 2 2 5 3 2 4 3" xfId="15868"/>
    <cellStyle name="Comma 2 2 5 3 2 4 4" xfId="13784"/>
    <cellStyle name="Comma 2 2 5 3 2 4 5" xfId="11700"/>
    <cellStyle name="Comma 2 2 5 3 2 4 6" xfId="9616"/>
    <cellStyle name="Comma 2 2 5 3 2 4 7" xfId="7532"/>
    <cellStyle name="Comma 2 2 5 3 2 4 8" xfId="5451"/>
    <cellStyle name="Comma 2 2 5 3 2 4 9" xfId="3392"/>
    <cellStyle name="Comma 2 2 5 3 2 5" xfId="16910"/>
    <cellStyle name="Comma 2 2 5 3 2 6" xfId="14826"/>
    <cellStyle name="Comma 2 2 5 3 2 7" xfId="12742"/>
    <cellStyle name="Comma 2 2 5 3 2 8" xfId="10658"/>
    <cellStyle name="Comma 2 2 5 3 2 9" xfId="8574"/>
    <cellStyle name="Comma 2 2 5 3 3" xfId="416"/>
    <cellStyle name="Comma 2 2 5 3 3 10" xfId="4572"/>
    <cellStyle name="Comma 2 2 5 3 3 11" xfId="2502"/>
    <cellStyle name="Comma 2 2 5 3 3 2" xfId="930"/>
    <cellStyle name="Comma 2 2 5 3 3 2 10" xfId="3016"/>
    <cellStyle name="Comma 2 2 5 3 3 2 2" xfId="1974"/>
    <cellStyle name="Comma 2 2 5 3 3 2 2 2" xfId="18618"/>
    <cellStyle name="Comma 2 2 5 3 3 2 2 3" xfId="16534"/>
    <cellStyle name="Comma 2 2 5 3 3 2 2 4" xfId="14450"/>
    <cellStyle name="Comma 2 2 5 3 3 2 2 5" xfId="12366"/>
    <cellStyle name="Comma 2 2 5 3 3 2 2 6" xfId="10282"/>
    <cellStyle name="Comma 2 2 5 3 3 2 2 7" xfId="8198"/>
    <cellStyle name="Comma 2 2 5 3 3 2 2 8" xfId="6114"/>
    <cellStyle name="Comma 2 2 5 3 3 2 2 9" xfId="4058"/>
    <cellStyle name="Comma 2 2 5 3 3 2 3" xfId="17576"/>
    <cellStyle name="Comma 2 2 5 3 3 2 4" xfId="15492"/>
    <cellStyle name="Comma 2 2 5 3 3 2 5" xfId="13408"/>
    <cellStyle name="Comma 2 2 5 3 3 2 6" xfId="11324"/>
    <cellStyle name="Comma 2 2 5 3 3 2 7" xfId="9240"/>
    <cellStyle name="Comma 2 2 5 3 3 2 8" xfId="7156"/>
    <cellStyle name="Comma 2 2 5 3 3 2 9" xfId="5086"/>
    <cellStyle name="Comma 2 2 5 3 3 3" xfId="1460"/>
    <cellStyle name="Comma 2 2 5 3 3 3 2" xfId="18104"/>
    <cellStyle name="Comma 2 2 5 3 3 3 3" xfId="16020"/>
    <cellStyle name="Comma 2 2 5 3 3 3 4" xfId="13936"/>
    <cellStyle name="Comma 2 2 5 3 3 3 5" xfId="11852"/>
    <cellStyle name="Comma 2 2 5 3 3 3 6" xfId="9768"/>
    <cellStyle name="Comma 2 2 5 3 3 3 7" xfId="7684"/>
    <cellStyle name="Comma 2 2 5 3 3 3 8" xfId="5600"/>
    <cellStyle name="Comma 2 2 5 3 3 3 9" xfId="3544"/>
    <cellStyle name="Comma 2 2 5 3 3 4" xfId="17062"/>
    <cellStyle name="Comma 2 2 5 3 3 5" xfId="14978"/>
    <cellStyle name="Comma 2 2 5 3 3 6" xfId="12894"/>
    <cellStyle name="Comma 2 2 5 3 3 7" xfId="10810"/>
    <cellStyle name="Comma 2 2 5 3 3 8" xfId="8726"/>
    <cellStyle name="Comma 2 2 5 3 3 9" xfId="6642"/>
    <cellStyle name="Comma 2 2 5 3 4" xfId="673"/>
    <cellStyle name="Comma 2 2 5 3 4 10" xfId="2759"/>
    <cellStyle name="Comma 2 2 5 3 4 2" xfId="1717"/>
    <cellStyle name="Comma 2 2 5 3 4 2 2" xfId="18361"/>
    <cellStyle name="Comma 2 2 5 3 4 2 3" xfId="16277"/>
    <cellStyle name="Comma 2 2 5 3 4 2 4" xfId="14193"/>
    <cellStyle name="Comma 2 2 5 3 4 2 5" xfId="12109"/>
    <cellStyle name="Comma 2 2 5 3 4 2 6" xfId="10025"/>
    <cellStyle name="Comma 2 2 5 3 4 2 7" xfId="7941"/>
    <cellStyle name="Comma 2 2 5 3 4 2 8" xfId="5857"/>
    <cellStyle name="Comma 2 2 5 3 4 2 9" xfId="3801"/>
    <cellStyle name="Comma 2 2 5 3 4 3" xfId="17319"/>
    <cellStyle name="Comma 2 2 5 3 4 4" xfId="15235"/>
    <cellStyle name="Comma 2 2 5 3 4 5" xfId="13151"/>
    <cellStyle name="Comma 2 2 5 3 4 6" xfId="11067"/>
    <cellStyle name="Comma 2 2 5 3 4 7" xfId="8983"/>
    <cellStyle name="Comma 2 2 5 3 4 8" xfId="6899"/>
    <cellStyle name="Comma 2 2 5 3 4 9" xfId="4829"/>
    <cellStyle name="Comma 2 2 5 3 5" xfId="1194"/>
    <cellStyle name="Comma 2 2 5 3 5 2" xfId="17838"/>
    <cellStyle name="Comma 2 2 5 3 5 3" xfId="15754"/>
    <cellStyle name="Comma 2 2 5 3 5 4" xfId="13670"/>
    <cellStyle name="Comma 2 2 5 3 5 5" xfId="11586"/>
    <cellStyle name="Comma 2 2 5 3 5 6" xfId="9502"/>
    <cellStyle name="Comma 2 2 5 3 5 7" xfId="7418"/>
    <cellStyle name="Comma 2 2 5 3 5 8" xfId="5343"/>
    <cellStyle name="Comma 2 2 5 3 5 9" xfId="3278"/>
    <cellStyle name="Comma 2 2 5 3 6" xfId="16796"/>
    <cellStyle name="Comma 2 2 5 3 7" xfId="14712"/>
    <cellStyle name="Comma 2 2 5 3 8" xfId="12628"/>
    <cellStyle name="Comma 2 2 5 3 9" xfId="10544"/>
    <cellStyle name="Comma 2 2 5 4" xfId="219"/>
    <cellStyle name="Comma 2 2 5 4 10" xfId="6452"/>
    <cellStyle name="Comma 2 2 5 4 11" xfId="4387"/>
    <cellStyle name="Comma 2 2 5 4 12" xfId="2312"/>
    <cellStyle name="Comma 2 2 5 4 2" xfId="488"/>
    <cellStyle name="Comma 2 2 5 4 2 10" xfId="4644"/>
    <cellStyle name="Comma 2 2 5 4 2 11" xfId="2574"/>
    <cellStyle name="Comma 2 2 5 4 2 2" xfId="1002"/>
    <cellStyle name="Comma 2 2 5 4 2 2 10" xfId="3088"/>
    <cellStyle name="Comma 2 2 5 4 2 2 2" xfId="2046"/>
    <cellStyle name="Comma 2 2 5 4 2 2 2 2" xfId="18690"/>
    <cellStyle name="Comma 2 2 5 4 2 2 2 3" xfId="16606"/>
    <cellStyle name="Comma 2 2 5 4 2 2 2 4" xfId="14522"/>
    <cellStyle name="Comma 2 2 5 4 2 2 2 5" xfId="12438"/>
    <cellStyle name="Comma 2 2 5 4 2 2 2 6" xfId="10354"/>
    <cellStyle name="Comma 2 2 5 4 2 2 2 7" xfId="8270"/>
    <cellStyle name="Comma 2 2 5 4 2 2 2 8" xfId="6186"/>
    <cellStyle name="Comma 2 2 5 4 2 2 2 9" xfId="4130"/>
    <cellStyle name="Comma 2 2 5 4 2 2 3" xfId="17648"/>
    <cellStyle name="Comma 2 2 5 4 2 2 4" xfId="15564"/>
    <cellStyle name="Comma 2 2 5 4 2 2 5" xfId="13480"/>
    <cellStyle name="Comma 2 2 5 4 2 2 6" xfId="11396"/>
    <cellStyle name="Comma 2 2 5 4 2 2 7" xfId="9312"/>
    <cellStyle name="Comma 2 2 5 4 2 2 8" xfId="7228"/>
    <cellStyle name="Comma 2 2 5 4 2 2 9" xfId="5158"/>
    <cellStyle name="Comma 2 2 5 4 2 3" xfId="1532"/>
    <cellStyle name="Comma 2 2 5 4 2 3 2" xfId="18176"/>
    <cellStyle name="Comma 2 2 5 4 2 3 3" xfId="16092"/>
    <cellStyle name="Comma 2 2 5 4 2 3 4" xfId="14008"/>
    <cellStyle name="Comma 2 2 5 4 2 3 5" xfId="11924"/>
    <cellStyle name="Comma 2 2 5 4 2 3 6" xfId="9840"/>
    <cellStyle name="Comma 2 2 5 4 2 3 7" xfId="7756"/>
    <cellStyle name="Comma 2 2 5 4 2 3 8" xfId="5672"/>
    <cellStyle name="Comma 2 2 5 4 2 3 9" xfId="3616"/>
    <cellStyle name="Comma 2 2 5 4 2 4" xfId="17134"/>
    <cellStyle name="Comma 2 2 5 4 2 5" xfId="15050"/>
    <cellStyle name="Comma 2 2 5 4 2 6" xfId="12966"/>
    <cellStyle name="Comma 2 2 5 4 2 7" xfId="10882"/>
    <cellStyle name="Comma 2 2 5 4 2 8" xfId="8798"/>
    <cellStyle name="Comma 2 2 5 4 2 9" xfId="6714"/>
    <cellStyle name="Comma 2 2 5 4 3" xfId="745"/>
    <cellStyle name="Comma 2 2 5 4 3 10" xfId="2831"/>
    <cellStyle name="Comma 2 2 5 4 3 2" xfId="1789"/>
    <cellStyle name="Comma 2 2 5 4 3 2 2" xfId="18433"/>
    <cellStyle name="Comma 2 2 5 4 3 2 3" xfId="16349"/>
    <cellStyle name="Comma 2 2 5 4 3 2 4" xfId="14265"/>
    <cellStyle name="Comma 2 2 5 4 3 2 5" xfId="12181"/>
    <cellStyle name="Comma 2 2 5 4 3 2 6" xfId="10097"/>
    <cellStyle name="Comma 2 2 5 4 3 2 7" xfId="8013"/>
    <cellStyle name="Comma 2 2 5 4 3 2 8" xfId="5929"/>
    <cellStyle name="Comma 2 2 5 4 3 2 9" xfId="3873"/>
    <cellStyle name="Comma 2 2 5 4 3 3" xfId="17391"/>
    <cellStyle name="Comma 2 2 5 4 3 4" xfId="15307"/>
    <cellStyle name="Comma 2 2 5 4 3 5" xfId="13223"/>
    <cellStyle name="Comma 2 2 5 4 3 6" xfId="11139"/>
    <cellStyle name="Comma 2 2 5 4 3 7" xfId="9055"/>
    <cellStyle name="Comma 2 2 5 4 3 8" xfId="6971"/>
    <cellStyle name="Comma 2 2 5 4 3 9" xfId="4901"/>
    <cellStyle name="Comma 2 2 5 4 4" xfId="1270"/>
    <cellStyle name="Comma 2 2 5 4 4 2" xfId="17914"/>
    <cellStyle name="Comma 2 2 5 4 4 3" xfId="15830"/>
    <cellStyle name="Comma 2 2 5 4 4 4" xfId="13746"/>
    <cellStyle name="Comma 2 2 5 4 4 5" xfId="11662"/>
    <cellStyle name="Comma 2 2 5 4 4 6" xfId="9578"/>
    <cellStyle name="Comma 2 2 5 4 4 7" xfId="7494"/>
    <cellStyle name="Comma 2 2 5 4 4 8" xfId="5415"/>
    <cellStyle name="Comma 2 2 5 4 4 9" xfId="3354"/>
    <cellStyle name="Comma 2 2 5 4 5" xfId="16872"/>
    <cellStyle name="Comma 2 2 5 4 6" xfId="14788"/>
    <cellStyle name="Comma 2 2 5 4 7" xfId="12704"/>
    <cellStyle name="Comma 2 2 5 4 8" xfId="10620"/>
    <cellStyle name="Comma 2 2 5 4 9" xfId="8536"/>
    <cellStyle name="Comma 2 2 5 5" xfId="380"/>
    <cellStyle name="Comma 2 2 5 5 10" xfId="4536"/>
    <cellStyle name="Comma 2 2 5 5 11" xfId="2466"/>
    <cellStyle name="Comma 2 2 5 5 2" xfId="894"/>
    <cellStyle name="Comma 2 2 5 5 2 10" xfId="2980"/>
    <cellStyle name="Comma 2 2 5 5 2 2" xfId="1938"/>
    <cellStyle name="Comma 2 2 5 5 2 2 2" xfId="18582"/>
    <cellStyle name="Comma 2 2 5 5 2 2 3" xfId="16498"/>
    <cellStyle name="Comma 2 2 5 5 2 2 4" xfId="14414"/>
    <cellStyle name="Comma 2 2 5 5 2 2 5" xfId="12330"/>
    <cellStyle name="Comma 2 2 5 5 2 2 6" xfId="10246"/>
    <cellStyle name="Comma 2 2 5 5 2 2 7" xfId="8162"/>
    <cellStyle name="Comma 2 2 5 5 2 2 8" xfId="6078"/>
    <cellStyle name="Comma 2 2 5 5 2 2 9" xfId="4022"/>
    <cellStyle name="Comma 2 2 5 5 2 3" xfId="17540"/>
    <cellStyle name="Comma 2 2 5 5 2 4" xfId="15456"/>
    <cellStyle name="Comma 2 2 5 5 2 5" xfId="13372"/>
    <cellStyle name="Comma 2 2 5 5 2 6" xfId="11288"/>
    <cellStyle name="Comma 2 2 5 5 2 7" xfId="9204"/>
    <cellStyle name="Comma 2 2 5 5 2 8" xfId="7120"/>
    <cellStyle name="Comma 2 2 5 5 2 9" xfId="5050"/>
    <cellStyle name="Comma 2 2 5 5 3" xfId="1424"/>
    <cellStyle name="Comma 2 2 5 5 3 2" xfId="18068"/>
    <cellStyle name="Comma 2 2 5 5 3 3" xfId="15984"/>
    <cellStyle name="Comma 2 2 5 5 3 4" xfId="13900"/>
    <cellStyle name="Comma 2 2 5 5 3 5" xfId="11816"/>
    <cellStyle name="Comma 2 2 5 5 3 6" xfId="9732"/>
    <cellStyle name="Comma 2 2 5 5 3 7" xfId="7648"/>
    <cellStyle name="Comma 2 2 5 5 3 8" xfId="5564"/>
    <cellStyle name="Comma 2 2 5 5 3 9" xfId="3508"/>
    <cellStyle name="Comma 2 2 5 5 4" xfId="17026"/>
    <cellStyle name="Comma 2 2 5 5 5" xfId="14942"/>
    <cellStyle name="Comma 2 2 5 5 6" xfId="12858"/>
    <cellStyle name="Comma 2 2 5 5 7" xfId="10774"/>
    <cellStyle name="Comma 2 2 5 5 8" xfId="8690"/>
    <cellStyle name="Comma 2 2 5 5 9" xfId="6606"/>
    <cellStyle name="Comma 2 2 5 6" xfId="637"/>
    <cellStyle name="Comma 2 2 5 6 10" xfId="2723"/>
    <cellStyle name="Comma 2 2 5 6 2" xfId="1681"/>
    <cellStyle name="Comma 2 2 5 6 2 2" xfId="18325"/>
    <cellStyle name="Comma 2 2 5 6 2 3" xfId="16241"/>
    <cellStyle name="Comma 2 2 5 6 2 4" xfId="14157"/>
    <cellStyle name="Comma 2 2 5 6 2 5" xfId="12073"/>
    <cellStyle name="Comma 2 2 5 6 2 6" xfId="9989"/>
    <cellStyle name="Comma 2 2 5 6 2 7" xfId="7905"/>
    <cellStyle name="Comma 2 2 5 6 2 8" xfId="5821"/>
    <cellStyle name="Comma 2 2 5 6 2 9" xfId="3765"/>
    <cellStyle name="Comma 2 2 5 6 3" xfId="17283"/>
    <cellStyle name="Comma 2 2 5 6 4" xfId="15199"/>
    <cellStyle name="Comma 2 2 5 6 5" xfId="13115"/>
    <cellStyle name="Comma 2 2 5 6 6" xfId="11031"/>
    <cellStyle name="Comma 2 2 5 6 7" xfId="8947"/>
    <cellStyle name="Comma 2 2 5 6 8" xfId="6863"/>
    <cellStyle name="Comma 2 2 5 6 9" xfId="4793"/>
    <cellStyle name="Comma 2 2 5 7" xfId="1156"/>
    <cellStyle name="Comma 2 2 5 7 2" xfId="17800"/>
    <cellStyle name="Comma 2 2 5 7 3" xfId="15716"/>
    <cellStyle name="Comma 2 2 5 7 4" xfId="13632"/>
    <cellStyle name="Comma 2 2 5 7 5" xfId="11548"/>
    <cellStyle name="Comma 2 2 5 7 6" xfId="9464"/>
    <cellStyle name="Comma 2 2 5 7 7" xfId="7380"/>
    <cellStyle name="Comma 2 2 5 7 8" xfId="5307"/>
    <cellStyle name="Comma 2 2 5 7 9" xfId="3240"/>
    <cellStyle name="Comma 2 2 5 8" xfId="16758"/>
    <cellStyle name="Comma 2 2 5 9" xfId="14674"/>
    <cellStyle name="Comma 2 2 6" xfId="155"/>
    <cellStyle name="Comma 2 2 6 10" xfId="8479"/>
    <cellStyle name="Comma 2 2 6 11" xfId="6395"/>
    <cellStyle name="Comma 2 2 6 12" xfId="4333"/>
    <cellStyle name="Comma 2 2 6 13" xfId="2255"/>
    <cellStyle name="Comma 2 2 6 2" xfId="277"/>
    <cellStyle name="Comma 2 2 6 2 10" xfId="6509"/>
    <cellStyle name="Comma 2 2 6 2 11" xfId="4441"/>
    <cellStyle name="Comma 2 2 6 2 12" xfId="2369"/>
    <cellStyle name="Comma 2 2 6 2 2" xfId="542"/>
    <cellStyle name="Comma 2 2 6 2 2 10" xfId="4698"/>
    <cellStyle name="Comma 2 2 6 2 2 11" xfId="2628"/>
    <cellStyle name="Comma 2 2 6 2 2 2" xfId="1056"/>
    <cellStyle name="Comma 2 2 6 2 2 2 10" xfId="3142"/>
    <cellStyle name="Comma 2 2 6 2 2 2 2" xfId="2100"/>
    <cellStyle name="Comma 2 2 6 2 2 2 2 2" xfId="18744"/>
    <cellStyle name="Comma 2 2 6 2 2 2 2 3" xfId="16660"/>
    <cellStyle name="Comma 2 2 6 2 2 2 2 4" xfId="14576"/>
    <cellStyle name="Comma 2 2 6 2 2 2 2 5" xfId="12492"/>
    <cellStyle name="Comma 2 2 6 2 2 2 2 6" xfId="10408"/>
    <cellStyle name="Comma 2 2 6 2 2 2 2 7" xfId="8324"/>
    <cellStyle name="Comma 2 2 6 2 2 2 2 8" xfId="6240"/>
    <cellStyle name="Comma 2 2 6 2 2 2 2 9" xfId="4184"/>
    <cellStyle name="Comma 2 2 6 2 2 2 3" xfId="17702"/>
    <cellStyle name="Comma 2 2 6 2 2 2 4" xfId="15618"/>
    <cellStyle name="Comma 2 2 6 2 2 2 5" xfId="13534"/>
    <cellStyle name="Comma 2 2 6 2 2 2 6" xfId="11450"/>
    <cellStyle name="Comma 2 2 6 2 2 2 7" xfId="9366"/>
    <cellStyle name="Comma 2 2 6 2 2 2 8" xfId="7282"/>
    <cellStyle name="Comma 2 2 6 2 2 2 9" xfId="5212"/>
    <cellStyle name="Comma 2 2 6 2 2 3" xfId="1586"/>
    <cellStyle name="Comma 2 2 6 2 2 3 2" xfId="18230"/>
    <cellStyle name="Comma 2 2 6 2 2 3 3" xfId="16146"/>
    <cellStyle name="Comma 2 2 6 2 2 3 4" xfId="14062"/>
    <cellStyle name="Comma 2 2 6 2 2 3 5" xfId="11978"/>
    <cellStyle name="Comma 2 2 6 2 2 3 6" xfId="9894"/>
    <cellStyle name="Comma 2 2 6 2 2 3 7" xfId="7810"/>
    <cellStyle name="Comma 2 2 6 2 2 3 8" xfId="5726"/>
    <cellStyle name="Comma 2 2 6 2 2 3 9" xfId="3670"/>
    <cellStyle name="Comma 2 2 6 2 2 4" xfId="17188"/>
    <cellStyle name="Comma 2 2 6 2 2 5" xfId="15104"/>
    <cellStyle name="Comma 2 2 6 2 2 6" xfId="13020"/>
    <cellStyle name="Comma 2 2 6 2 2 7" xfId="10936"/>
    <cellStyle name="Comma 2 2 6 2 2 8" xfId="8852"/>
    <cellStyle name="Comma 2 2 6 2 2 9" xfId="6768"/>
    <cellStyle name="Comma 2 2 6 2 3" xfId="799"/>
    <cellStyle name="Comma 2 2 6 2 3 10" xfId="2885"/>
    <cellStyle name="Comma 2 2 6 2 3 2" xfId="1843"/>
    <cellStyle name="Comma 2 2 6 2 3 2 2" xfId="18487"/>
    <cellStyle name="Comma 2 2 6 2 3 2 3" xfId="16403"/>
    <cellStyle name="Comma 2 2 6 2 3 2 4" xfId="14319"/>
    <cellStyle name="Comma 2 2 6 2 3 2 5" xfId="12235"/>
    <cellStyle name="Comma 2 2 6 2 3 2 6" xfId="10151"/>
    <cellStyle name="Comma 2 2 6 2 3 2 7" xfId="8067"/>
    <cellStyle name="Comma 2 2 6 2 3 2 8" xfId="5983"/>
    <cellStyle name="Comma 2 2 6 2 3 2 9" xfId="3927"/>
    <cellStyle name="Comma 2 2 6 2 3 3" xfId="17445"/>
    <cellStyle name="Comma 2 2 6 2 3 4" xfId="15361"/>
    <cellStyle name="Comma 2 2 6 2 3 5" xfId="13277"/>
    <cellStyle name="Comma 2 2 6 2 3 6" xfId="11193"/>
    <cellStyle name="Comma 2 2 6 2 3 7" xfId="9109"/>
    <cellStyle name="Comma 2 2 6 2 3 8" xfId="7025"/>
    <cellStyle name="Comma 2 2 6 2 3 9" xfId="4955"/>
    <cellStyle name="Comma 2 2 6 2 4" xfId="1327"/>
    <cellStyle name="Comma 2 2 6 2 4 2" xfId="17971"/>
    <cellStyle name="Comma 2 2 6 2 4 3" xfId="15887"/>
    <cellStyle name="Comma 2 2 6 2 4 4" xfId="13803"/>
    <cellStyle name="Comma 2 2 6 2 4 5" xfId="11719"/>
    <cellStyle name="Comma 2 2 6 2 4 6" xfId="9635"/>
    <cellStyle name="Comma 2 2 6 2 4 7" xfId="7551"/>
    <cellStyle name="Comma 2 2 6 2 4 8" xfId="5469"/>
    <cellStyle name="Comma 2 2 6 2 4 9" xfId="3411"/>
    <cellStyle name="Comma 2 2 6 2 5" xfId="16929"/>
    <cellStyle name="Comma 2 2 6 2 6" xfId="14845"/>
    <cellStyle name="Comma 2 2 6 2 7" xfId="12761"/>
    <cellStyle name="Comma 2 2 6 2 8" xfId="10677"/>
    <cellStyle name="Comma 2 2 6 2 9" xfId="8593"/>
    <cellStyle name="Comma 2 2 6 3" xfId="434"/>
    <cellStyle name="Comma 2 2 6 3 10" xfId="4590"/>
    <cellStyle name="Comma 2 2 6 3 11" xfId="2520"/>
    <cellStyle name="Comma 2 2 6 3 2" xfId="948"/>
    <cellStyle name="Comma 2 2 6 3 2 10" xfId="3034"/>
    <cellStyle name="Comma 2 2 6 3 2 2" xfId="1992"/>
    <cellStyle name="Comma 2 2 6 3 2 2 2" xfId="18636"/>
    <cellStyle name="Comma 2 2 6 3 2 2 3" xfId="16552"/>
    <cellStyle name="Comma 2 2 6 3 2 2 4" xfId="14468"/>
    <cellStyle name="Comma 2 2 6 3 2 2 5" xfId="12384"/>
    <cellStyle name="Comma 2 2 6 3 2 2 6" xfId="10300"/>
    <cellStyle name="Comma 2 2 6 3 2 2 7" xfId="8216"/>
    <cellStyle name="Comma 2 2 6 3 2 2 8" xfId="6132"/>
    <cellStyle name="Comma 2 2 6 3 2 2 9" xfId="4076"/>
    <cellStyle name="Comma 2 2 6 3 2 3" xfId="17594"/>
    <cellStyle name="Comma 2 2 6 3 2 4" xfId="15510"/>
    <cellStyle name="Comma 2 2 6 3 2 5" xfId="13426"/>
    <cellStyle name="Comma 2 2 6 3 2 6" xfId="11342"/>
    <cellStyle name="Comma 2 2 6 3 2 7" xfId="9258"/>
    <cellStyle name="Comma 2 2 6 3 2 8" xfId="7174"/>
    <cellStyle name="Comma 2 2 6 3 2 9" xfId="5104"/>
    <cellStyle name="Comma 2 2 6 3 3" xfId="1478"/>
    <cellStyle name="Comma 2 2 6 3 3 2" xfId="18122"/>
    <cellStyle name="Comma 2 2 6 3 3 3" xfId="16038"/>
    <cellStyle name="Comma 2 2 6 3 3 4" xfId="13954"/>
    <cellStyle name="Comma 2 2 6 3 3 5" xfId="11870"/>
    <cellStyle name="Comma 2 2 6 3 3 6" xfId="9786"/>
    <cellStyle name="Comma 2 2 6 3 3 7" xfId="7702"/>
    <cellStyle name="Comma 2 2 6 3 3 8" xfId="5618"/>
    <cellStyle name="Comma 2 2 6 3 3 9" xfId="3562"/>
    <cellStyle name="Comma 2 2 6 3 4" xfId="17080"/>
    <cellStyle name="Comma 2 2 6 3 5" xfId="14996"/>
    <cellStyle name="Comma 2 2 6 3 6" xfId="12912"/>
    <cellStyle name="Comma 2 2 6 3 7" xfId="10828"/>
    <cellStyle name="Comma 2 2 6 3 8" xfId="8744"/>
    <cellStyle name="Comma 2 2 6 3 9" xfId="6660"/>
    <cellStyle name="Comma 2 2 6 4" xfId="691"/>
    <cellStyle name="Comma 2 2 6 4 10" xfId="2777"/>
    <cellStyle name="Comma 2 2 6 4 2" xfId="1735"/>
    <cellStyle name="Comma 2 2 6 4 2 2" xfId="18379"/>
    <cellStyle name="Comma 2 2 6 4 2 3" xfId="16295"/>
    <cellStyle name="Comma 2 2 6 4 2 4" xfId="14211"/>
    <cellStyle name="Comma 2 2 6 4 2 5" xfId="12127"/>
    <cellStyle name="Comma 2 2 6 4 2 6" xfId="10043"/>
    <cellStyle name="Comma 2 2 6 4 2 7" xfId="7959"/>
    <cellStyle name="Comma 2 2 6 4 2 8" xfId="5875"/>
    <cellStyle name="Comma 2 2 6 4 2 9" xfId="3819"/>
    <cellStyle name="Comma 2 2 6 4 3" xfId="17337"/>
    <cellStyle name="Comma 2 2 6 4 4" xfId="15253"/>
    <cellStyle name="Comma 2 2 6 4 5" xfId="13169"/>
    <cellStyle name="Comma 2 2 6 4 6" xfId="11085"/>
    <cellStyle name="Comma 2 2 6 4 7" xfId="9001"/>
    <cellStyle name="Comma 2 2 6 4 8" xfId="6917"/>
    <cellStyle name="Comma 2 2 6 4 9" xfId="4847"/>
    <cellStyle name="Comma 2 2 6 5" xfId="1213"/>
    <cellStyle name="Comma 2 2 6 5 2" xfId="17857"/>
    <cellStyle name="Comma 2 2 6 5 3" xfId="15773"/>
    <cellStyle name="Comma 2 2 6 5 4" xfId="13689"/>
    <cellStyle name="Comma 2 2 6 5 5" xfId="11605"/>
    <cellStyle name="Comma 2 2 6 5 6" xfId="9521"/>
    <cellStyle name="Comma 2 2 6 5 7" xfId="7437"/>
    <cellStyle name="Comma 2 2 6 5 8" xfId="5361"/>
    <cellStyle name="Comma 2 2 6 5 9" xfId="3297"/>
    <cellStyle name="Comma 2 2 6 6" xfId="16815"/>
    <cellStyle name="Comma 2 2 6 7" xfId="14731"/>
    <cellStyle name="Comma 2 2 6 8" xfId="12647"/>
    <cellStyle name="Comma 2 2 6 9" xfId="10563"/>
    <cellStyle name="Comma 2 2 7" xfId="117"/>
    <cellStyle name="Comma 2 2 7 10" xfId="8441"/>
    <cellStyle name="Comma 2 2 7 11" xfId="6357"/>
    <cellStyle name="Comma 2 2 7 12" xfId="4297"/>
    <cellStyle name="Comma 2 2 7 13" xfId="2217"/>
    <cellStyle name="Comma 2 2 7 2" xfId="239"/>
    <cellStyle name="Comma 2 2 7 2 10" xfId="6471"/>
    <cellStyle name="Comma 2 2 7 2 11" xfId="4405"/>
    <cellStyle name="Comma 2 2 7 2 12" xfId="2331"/>
    <cellStyle name="Comma 2 2 7 2 2" xfId="506"/>
    <cellStyle name="Comma 2 2 7 2 2 10" xfId="4662"/>
    <cellStyle name="Comma 2 2 7 2 2 11" xfId="2592"/>
    <cellStyle name="Comma 2 2 7 2 2 2" xfId="1020"/>
    <cellStyle name="Comma 2 2 7 2 2 2 10" xfId="3106"/>
    <cellStyle name="Comma 2 2 7 2 2 2 2" xfId="2064"/>
    <cellStyle name="Comma 2 2 7 2 2 2 2 2" xfId="18708"/>
    <cellStyle name="Comma 2 2 7 2 2 2 2 3" xfId="16624"/>
    <cellStyle name="Comma 2 2 7 2 2 2 2 4" xfId="14540"/>
    <cellStyle name="Comma 2 2 7 2 2 2 2 5" xfId="12456"/>
    <cellStyle name="Comma 2 2 7 2 2 2 2 6" xfId="10372"/>
    <cellStyle name="Comma 2 2 7 2 2 2 2 7" xfId="8288"/>
    <cellStyle name="Comma 2 2 7 2 2 2 2 8" xfId="6204"/>
    <cellStyle name="Comma 2 2 7 2 2 2 2 9" xfId="4148"/>
    <cellStyle name="Comma 2 2 7 2 2 2 3" xfId="17666"/>
    <cellStyle name="Comma 2 2 7 2 2 2 4" xfId="15582"/>
    <cellStyle name="Comma 2 2 7 2 2 2 5" xfId="13498"/>
    <cellStyle name="Comma 2 2 7 2 2 2 6" xfId="11414"/>
    <cellStyle name="Comma 2 2 7 2 2 2 7" xfId="9330"/>
    <cellStyle name="Comma 2 2 7 2 2 2 8" xfId="7246"/>
    <cellStyle name="Comma 2 2 7 2 2 2 9" xfId="5176"/>
    <cellStyle name="Comma 2 2 7 2 2 3" xfId="1550"/>
    <cellStyle name="Comma 2 2 7 2 2 3 2" xfId="18194"/>
    <cellStyle name="Comma 2 2 7 2 2 3 3" xfId="16110"/>
    <cellStyle name="Comma 2 2 7 2 2 3 4" xfId="14026"/>
    <cellStyle name="Comma 2 2 7 2 2 3 5" xfId="11942"/>
    <cellStyle name="Comma 2 2 7 2 2 3 6" xfId="9858"/>
    <cellStyle name="Comma 2 2 7 2 2 3 7" xfId="7774"/>
    <cellStyle name="Comma 2 2 7 2 2 3 8" xfId="5690"/>
    <cellStyle name="Comma 2 2 7 2 2 3 9" xfId="3634"/>
    <cellStyle name="Comma 2 2 7 2 2 4" xfId="17152"/>
    <cellStyle name="Comma 2 2 7 2 2 5" xfId="15068"/>
    <cellStyle name="Comma 2 2 7 2 2 6" xfId="12984"/>
    <cellStyle name="Comma 2 2 7 2 2 7" xfId="10900"/>
    <cellStyle name="Comma 2 2 7 2 2 8" xfId="8816"/>
    <cellStyle name="Comma 2 2 7 2 2 9" xfId="6732"/>
    <cellStyle name="Comma 2 2 7 2 3" xfId="763"/>
    <cellStyle name="Comma 2 2 7 2 3 10" xfId="2849"/>
    <cellStyle name="Comma 2 2 7 2 3 2" xfId="1807"/>
    <cellStyle name="Comma 2 2 7 2 3 2 2" xfId="18451"/>
    <cellStyle name="Comma 2 2 7 2 3 2 3" xfId="16367"/>
    <cellStyle name="Comma 2 2 7 2 3 2 4" xfId="14283"/>
    <cellStyle name="Comma 2 2 7 2 3 2 5" xfId="12199"/>
    <cellStyle name="Comma 2 2 7 2 3 2 6" xfId="10115"/>
    <cellStyle name="Comma 2 2 7 2 3 2 7" xfId="8031"/>
    <cellStyle name="Comma 2 2 7 2 3 2 8" xfId="5947"/>
    <cellStyle name="Comma 2 2 7 2 3 2 9" xfId="3891"/>
    <cellStyle name="Comma 2 2 7 2 3 3" xfId="17409"/>
    <cellStyle name="Comma 2 2 7 2 3 4" xfId="15325"/>
    <cellStyle name="Comma 2 2 7 2 3 5" xfId="13241"/>
    <cellStyle name="Comma 2 2 7 2 3 6" xfId="11157"/>
    <cellStyle name="Comma 2 2 7 2 3 7" xfId="9073"/>
    <cellStyle name="Comma 2 2 7 2 3 8" xfId="6989"/>
    <cellStyle name="Comma 2 2 7 2 3 9" xfId="4919"/>
    <cellStyle name="Comma 2 2 7 2 4" xfId="1289"/>
    <cellStyle name="Comma 2 2 7 2 4 2" xfId="17933"/>
    <cellStyle name="Comma 2 2 7 2 4 3" xfId="15849"/>
    <cellStyle name="Comma 2 2 7 2 4 4" xfId="13765"/>
    <cellStyle name="Comma 2 2 7 2 4 5" xfId="11681"/>
    <cellStyle name="Comma 2 2 7 2 4 6" xfId="9597"/>
    <cellStyle name="Comma 2 2 7 2 4 7" xfId="7513"/>
    <cellStyle name="Comma 2 2 7 2 4 8" xfId="5433"/>
    <cellStyle name="Comma 2 2 7 2 4 9" xfId="3373"/>
    <cellStyle name="Comma 2 2 7 2 5" xfId="16891"/>
    <cellStyle name="Comma 2 2 7 2 6" xfId="14807"/>
    <cellStyle name="Comma 2 2 7 2 7" xfId="12723"/>
    <cellStyle name="Comma 2 2 7 2 8" xfId="10639"/>
    <cellStyle name="Comma 2 2 7 2 9" xfId="8555"/>
    <cellStyle name="Comma 2 2 7 3" xfId="398"/>
    <cellStyle name="Comma 2 2 7 3 10" xfId="4554"/>
    <cellStyle name="Comma 2 2 7 3 11" xfId="2484"/>
    <cellStyle name="Comma 2 2 7 3 2" xfId="912"/>
    <cellStyle name="Comma 2 2 7 3 2 10" xfId="2998"/>
    <cellStyle name="Comma 2 2 7 3 2 2" xfId="1956"/>
    <cellStyle name="Comma 2 2 7 3 2 2 2" xfId="18600"/>
    <cellStyle name="Comma 2 2 7 3 2 2 3" xfId="16516"/>
    <cellStyle name="Comma 2 2 7 3 2 2 4" xfId="14432"/>
    <cellStyle name="Comma 2 2 7 3 2 2 5" xfId="12348"/>
    <cellStyle name="Comma 2 2 7 3 2 2 6" xfId="10264"/>
    <cellStyle name="Comma 2 2 7 3 2 2 7" xfId="8180"/>
    <cellStyle name="Comma 2 2 7 3 2 2 8" xfId="6096"/>
    <cellStyle name="Comma 2 2 7 3 2 2 9" xfId="4040"/>
    <cellStyle name="Comma 2 2 7 3 2 3" xfId="17558"/>
    <cellStyle name="Comma 2 2 7 3 2 4" xfId="15474"/>
    <cellStyle name="Comma 2 2 7 3 2 5" xfId="13390"/>
    <cellStyle name="Comma 2 2 7 3 2 6" xfId="11306"/>
    <cellStyle name="Comma 2 2 7 3 2 7" xfId="9222"/>
    <cellStyle name="Comma 2 2 7 3 2 8" xfId="7138"/>
    <cellStyle name="Comma 2 2 7 3 2 9" xfId="5068"/>
    <cellStyle name="Comma 2 2 7 3 3" xfId="1442"/>
    <cellStyle name="Comma 2 2 7 3 3 2" xfId="18086"/>
    <cellStyle name="Comma 2 2 7 3 3 3" xfId="16002"/>
    <cellStyle name="Comma 2 2 7 3 3 4" xfId="13918"/>
    <cellStyle name="Comma 2 2 7 3 3 5" xfId="11834"/>
    <cellStyle name="Comma 2 2 7 3 3 6" xfId="9750"/>
    <cellStyle name="Comma 2 2 7 3 3 7" xfId="7666"/>
    <cellStyle name="Comma 2 2 7 3 3 8" xfId="5582"/>
    <cellStyle name="Comma 2 2 7 3 3 9" xfId="3526"/>
    <cellStyle name="Comma 2 2 7 3 4" xfId="17044"/>
    <cellStyle name="Comma 2 2 7 3 5" xfId="14960"/>
    <cellStyle name="Comma 2 2 7 3 6" xfId="12876"/>
    <cellStyle name="Comma 2 2 7 3 7" xfId="10792"/>
    <cellStyle name="Comma 2 2 7 3 8" xfId="8708"/>
    <cellStyle name="Comma 2 2 7 3 9" xfId="6624"/>
    <cellStyle name="Comma 2 2 7 4" xfId="655"/>
    <cellStyle name="Comma 2 2 7 4 10" xfId="2741"/>
    <cellStyle name="Comma 2 2 7 4 2" xfId="1699"/>
    <cellStyle name="Comma 2 2 7 4 2 2" xfId="18343"/>
    <cellStyle name="Comma 2 2 7 4 2 3" xfId="16259"/>
    <cellStyle name="Comma 2 2 7 4 2 4" xfId="14175"/>
    <cellStyle name="Comma 2 2 7 4 2 5" xfId="12091"/>
    <cellStyle name="Comma 2 2 7 4 2 6" xfId="10007"/>
    <cellStyle name="Comma 2 2 7 4 2 7" xfId="7923"/>
    <cellStyle name="Comma 2 2 7 4 2 8" xfId="5839"/>
    <cellStyle name="Comma 2 2 7 4 2 9" xfId="3783"/>
    <cellStyle name="Comma 2 2 7 4 3" xfId="17301"/>
    <cellStyle name="Comma 2 2 7 4 4" xfId="15217"/>
    <cellStyle name="Comma 2 2 7 4 5" xfId="13133"/>
    <cellStyle name="Comma 2 2 7 4 6" xfId="11049"/>
    <cellStyle name="Comma 2 2 7 4 7" xfId="8965"/>
    <cellStyle name="Comma 2 2 7 4 8" xfId="6881"/>
    <cellStyle name="Comma 2 2 7 4 9" xfId="4811"/>
    <cellStyle name="Comma 2 2 7 5" xfId="1175"/>
    <cellStyle name="Comma 2 2 7 5 2" xfId="17819"/>
    <cellStyle name="Comma 2 2 7 5 3" xfId="15735"/>
    <cellStyle name="Comma 2 2 7 5 4" xfId="13651"/>
    <cellStyle name="Comma 2 2 7 5 5" xfId="11567"/>
    <cellStyle name="Comma 2 2 7 5 6" xfId="9483"/>
    <cellStyle name="Comma 2 2 7 5 7" xfId="7399"/>
    <cellStyle name="Comma 2 2 7 5 8" xfId="5325"/>
    <cellStyle name="Comma 2 2 7 5 9" xfId="3259"/>
    <cellStyle name="Comma 2 2 7 6" xfId="16777"/>
    <cellStyle name="Comma 2 2 7 7" xfId="14693"/>
    <cellStyle name="Comma 2 2 7 8" xfId="12609"/>
    <cellStyle name="Comma 2 2 7 9" xfId="10525"/>
    <cellStyle name="Comma 2 2 8" xfId="199"/>
    <cellStyle name="Comma 2 2 8 10" xfId="6433"/>
    <cellStyle name="Comma 2 2 8 11" xfId="4369"/>
    <cellStyle name="Comma 2 2 8 12" xfId="2293"/>
    <cellStyle name="Comma 2 2 8 2" xfId="470"/>
    <cellStyle name="Comma 2 2 8 2 10" xfId="4626"/>
    <cellStyle name="Comma 2 2 8 2 11" xfId="2556"/>
    <cellStyle name="Comma 2 2 8 2 2" xfId="984"/>
    <cellStyle name="Comma 2 2 8 2 2 10" xfId="3070"/>
    <cellStyle name="Comma 2 2 8 2 2 2" xfId="2028"/>
    <cellStyle name="Comma 2 2 8 2 2 2 2" xfId="18672"/>
    <cellStyle name="Comma 2 2 8 2 2 2 3" xfId="16588"/>
    <cellStyle name="Comma 2 2 8 2 2 2 4" xfId="14504"/>
    <cellStyle name="Comma 2 2 8 2 2 2 5" xfId="12420"/>
    <cellStyle name="Comma 2 2 8 2 2 2 6" xfId="10336"/>
    <cellStyle name="Comma 2 2 8 2 2 2 7" xfId="8252"/>
    <cellStyle name="Comma 2 2 8 2 2 2 8" xfId="6168"/>
    <cellStyle name="Comma 2 2 8 2 2 2 9" xfId="4112"/>
    <cellStyle name="Comma 2 2 8 2 2 3" xfId="17630"/>
    <cellStyle name="Comma 2 2 8 2 2 4" xfId="15546"/>
    <cellStyle name="Comma 2 2 8 2 2 5" xfId="13462"/>
    <cellStyle name="Comma 2 2 8 2 2 6" xfId="11378"/>
    <cellStyle name="Comma 2 2 8 2 2 7" xfId="9294"/>
    <cellStyle name="Comma 2 2 8 2 2 8" xfId="7210"/>
    <cellStyle name="Comma 2 2 8 2 2 9" xfId="5140"/>
    <cellStyle name="Comma 2 2 8 2 3" xfId="1514"/>
    <cellStyle name="Comma 2 2 8 2 3 2" xfId="18158"/>
    <cellStyle name="Comma 2 2 8 2 3 3" xfId="16074"/>
    <cellStyle name="Comma 2 2 8 2 3 4" xfId="13990"/>
    <cellStyle name="Comma 2 2 8 2 3 5" xfId="11906"/>
    <cellStyle name="Comma 2 2 8 2 3 6" xfId="9822"/>
    <cellStyle name="Comma 2 2 8 2 3 7" xfId="7738"/>
    <cellStyle name="Comma 2 2 8 2 3 8" xfId="5654"/>
    <cellStyle name="Comma 2 2 8 2 3 9" xfId="3598"/>
    <cellStyle name="Comma 2 2 8 2 4" xfId="17116"/>
    <cellStyle name="Comma 2 2 8 2 5" xfId="15032"/>
    <cellStyle name="Comma 2 2 8 2 6" xfId="12948"/>
    <cellStyle name="Comma 2 2 8 2 7" xfId="10864"/>
    <cellStyle name="Comma 2 2 8 2 8" xfId="8780"/>
    <cellStyle name="Comma 2 2 8 2 9" xfId="6696"/>
    <cellStyle name="Comma 2 2 8 3" xfId="727"/>
    <cellStyle name="Comma 2 2 8 3 10" xfId="2813"/>
    <cellStyle name="Comma 2 2 8 3 2" xfId="1771"/>
    <cellStyle name="Comma 2 2 8 3 2 2" xfId="18415"/>
    <cellStyle name="Comma 2 2 8 3 2 3" xfId="16331"/>
    <cellStyle name="Comma 2 2 8 3 2 4" xfId="14247"/>
    <cellStyle name="Comma 2 2 8 3 2 5" xfId="12163"/>
    <cellStyle name="Comma 2 2 8 3 2 6" xfId="10079"/>
    <cellStyle name="Comma 2 2 8 3 2 7" xfId="7995"/>
    <cellStyle name="Comma 2 2 8 3 2 8" xfId="5911"/>
    <cellStyle name="Comma 2 2 8 3 2 9" xfId="3855"/>
    <cellStyle name="Comma 2 2 8 3 3" xfId="17373"/>
    <cellStyle name="Comma 2 2 8 3 4" xfId="15289"/>
    <cellStyle name="Comma 2 2 8 3 5" xfId="13205"/>
    <cellStyle name="Comma 2 2 8 3 6" xfId="11121"/>
    <cellStyle name="Comma 2 2 8 3 7" xfId="9037"/>
    <cellStyle name="Comma 2 2 8 3 8" xfId="6953"/>
    <cellStyle name="Comma 2 2 8 3 9" xfId="4883"/>
    <cellStyle name="Comma 2 2 8 4" xfId="1251"/>
    <cellStyle name="Comma 2 2 8 4 2" xfId="17895"/>
    <cellStyle name="Comma 2 2 8 4 3" xfId="15811"/>
    <cellStyle name="Comma 2 2 8 4 4" xfId="13727"/>
    <cellStyle name="Comma 2 2 8 4 5" xfId="11643"/>
    <cellStyle name="Comma 2 2 8 4 6" xfId="9559"/>
    <cellStyle name="Comma 2 2 8 4 7" xfId="7475"/>
    <cellStyle name="Comma 2 2 8 4 8" xfId="5397"/>
    <cellStyle name="Comma 2 2 8 4 9" xfId="3335"/>
    <cellStyle name="Comma 2 2 8 5" xfId="16853"/>
    <cellStyle name="Comma 2 2 8 6" xfId="14769"/>
    <cellStyle name="Comma 2 2 8 7" xfId="12685"/>
    <cellStyle name="Comma 2 2 8 8" xfId="10601"/>
    <cellStyle name="Comma 2 2 8 9" xfId="8517"/>
    <cellStyle name="Comma 2 2 9" xfId="73"/>
    <cellStyle name="Comma 2 2 9 10" xfId="6317"/>
    <cellStyle name="Comma 2 2 9 11" xfId="4259"/>
    <cellStyle name="Comma 2 2 9 12" xfId="2177"/>
    <cellStyle name="Comma 2 2 9 2" xfId="360"/>
    <cellStyle name="Comma 2 2 9 2 10" xfId="4516"/>
    <cellStyle name="Comma 2 2 9 2 11" xfId="2446"/>
    <cellStyle name="Comma 2 2 9 2 2" xfId="874"/>
    <cellStyle name="Comma 2 2 9 2 2 10" xfId="2960"/>
    <cellStyle name="Comma 2 2 9 2 2 2" xfId="1918"/>
    <cellStyle name="Comma 2 2 9 2 2 2 2" xfId="18562"/>
    <cellStyle name="Comma 2 2 9 2 2 2 3" xfId="16478"/>
    <cellStyle name="Comma 2 2 9 2 2 2 4" xfId="14394"/>
    <cellStyle name="Comma 2 2 9 2 2 2 5" xfId="12310"/>
    <cellStyle name="Comma 2 2 9 2 2 2 6" xfId="10226"/>
    <cellStyle name="Comma 2 2 9 2 2 2 7" xfId="8142"/>
    <cellStyle name="Comma 2 2 9 2 2 2 8" xfId="6058"/>
    <cellStyle name="Comma 2 2 9 2 2 2 9" xfId="4002"/>
    <cellStyle name="Comma 2 2 9 2 2 3" xfId="17520"/>
    <cellStyle name="Comma 2 2 9 2 2 4" xfId="15436"/>
    <cellStyle name="Comma 2 2 9 2 2 5" xfId="13352"/>
    <cellStyle name="Comma 2 2 9 2 2 6" xfId="11268"/>
    <cellStyle name="Comma 2 2 9 2 2 7" xfId="9184"/>
    <cellStyle name="Comma 2 2 9 2 2 8" xfId="7100"/>
    <cellStyle name="Comma 2 2 9 2 2 9" xfId="5030"/>
    <cellStyle name="Comma 2 2 9 2 3" xfId="1404"/>
    <cellStyle name="Comma 2 2 9 2 3 2" xfId="18048"/>
    <cellStyle name="Comma 2 2 9 2 3 3" xfId="15964"/>
    <cellStyle name="Comma 2 2 9 2 3 4" xfId="13880"/>
    <cellStyle name="Comma 2 2 9 2 3 5" xfId="11796"/>
    <cellStyle name="Comma 2 2 9 2 3 6" xfId="9712"/>
    <cellStyle name="Comma 2 2 9 2 3 7" xfId="7628"/>
    <cellStyle name="Comma 2 2 9 2 3 8" xfId="5544"/>
    <cellStyle name="Comma 2 2 9 2 3 9" xfId="3488"/>
    <cellStyle name="Comma 2 2 9 2 4" xfId="17006"/>
    <cellStyle name="Comma 2 2 9 2 5" xfId="14922"/>
    <cellStyle name="Comma 2 2 9 2 6" xfId="12838"/>
    <cellStyle name="Comma 2 2 9 2 7" xfId="10754"/>
    <cellStyle name="Comma 2 2 9 2 8" xfId="8670"/>
    <cellStyle name="Comma 2 2 9 2 9" xfId="6586"/>
    <cellStyle name="Comma 2 2 9 3" xfId="617"/>
    <cellStyle name="Comma 2 2 9 3 10" xfId="2703"/>
    <cellStyle name="Comma 2 2 9 3 2" xfId="1661"/>
    <cellStyle name="Comma 2 2 9 3 2 2" xfId="18305"/>
    <cellStyle name="Comma 2 2 9 3 2 3" xfId="16221"/>
    <cellStyle name="Comma 2 2 9 3 2 4" xfId="14137"/>
    <cellStyle name="Comma 2 2 9 3 2 5" xfId="12053"/>
    <cellStyle name="Comma 2 2 9 3 2 6" xfId="9969"/>
    <cellStyle name="Comma 2 2 9 3 2 7" xfId="7885"/>
    <cellStyle name="Comma 2 2 9 3 2 8" xfId="5801"/>
    <cellStyle name="Comma 2 2 9 3 2 9" xfId="3745"/>
    <cellStyle name="Comma 2 2 9 3 3" xfId="17263"/>
    <cellStyle name="Comma 2 2 9 3 4" xfId="15179"/>
    <cellStyle name="Comma 2 2 9 3 5" xfId="13095"/>
    <cellStyle name="Comma 2 2 9 3 6" xfId="11011"/>
    <cellStyle name="Comma 2 2 9 3 7" xfId="8927"/>
    <cellStyle name="Comma 2 2 9 3 8" xfId="6843"/>
    <cellStyle name="Comma 2 2 9 3 9" xfId="4773"/>
    <cellStyle name="Comma 2 2 9 4" xfId="1133"/>
    <cellStyle name="Comma 2 2 9 4 2" xfId="17779"/>
    <cellStyle name="Comma 2 2 9 4 3" xfId="15695"/>
    <cellStyle name="Comma 2 2 9 4 4" xfId="13611"/>
    <cellStyle name="Comma 2 2 9 4 5" xfId="11527"/>
    <cellStyle name="Comma 2 2 9 4 6" xfId="9443"/>
    <cellStyle name="Comma 2 2 9 4 7" xfId="7359"/>
    <cellStyle name="Comma 2 2 9 4 8" xfId="5287"/>
    <cellStyle name="Comma 2 2 9 4 9" xfId="3219"/>
    <cellStyle name="Comma 2 2 9 5" xfId="16737"/>
    <cellStyle name="Comma 2 2 9 6" xfId="14653"/>
    <cellStyle name="Comma 2 2 9 7" xfId="12569"/>
    <cellStyle name="Comma 2 2 9 8" xfId="10485"/>
    <cellStyle name="Comma 2 2 9 9" xfId="8401"/>
    <cellStyle name="Comma 2 20" xfId="4232"/>
    <cellStyle name="Comma 2 21" xfId="2149"/>
    <cellStyle name="Comma 2 3" xfId="51"/>
    <cellStyle name="Comma 2 3 10" xfId="1111"/>
    <cellStyle name="Comma 2 3 10 2" xfId="17757"/>
    <cellStyle name="Comma 2 3 10 3" xfId="15673"/>
    <cellStyle name="Comma 2 3 10 4" xfId="13589"/>
    <cellStyle name="Comma 2 3 10 5" xfId="11505"/>
    <cellStyle name="Comma 2 3 10 6" xfId="9421"/>
    <cellStyle name="Comma 2 3 10 7" xfId="7337"/>
    <cellStyle name="Comma 2 3 10 8" xfId="5265"/>
    <cellStyle name="Comma 2 3 10 9" xfId="3197"/>
    <cellStyle name="Comma 2 3 11" xfId="16715"/>
    <cellStyle name="Comma 2 3 12" xfId="14631"/>
    <cellStyle name="Comma 2 3 13" xfId="12547"/>
    <cellStyle name="Comma 2 3 14" xfId="10463"/>
    <cellStyle name="Comma 2 3 15" xfId="8379"/>
    <cellStyle name="Comma 2 3 16" xfId="6295"/>
    <cellStyle name="Comma 2 3 17" xfId="4237"/>
    <cellStyle name="Comma 2 3 18" xfId="2155"/>
    <cellStyle name="Comma 2 3 2" xfId="64"/>
    <cellStyle name="Comma 2 3 2 10" xfId="16728"/>
    <cellStyle name="Comma 2 3 2 11" xfId="14644"/>
    <cellStyle name="Comma 2 3 2 12" xfId="12560"/>
    <cellStyle name="Comma 2 3 2 13" xfId="10476"/>
    <cellStyle name="Comma 2 3 2 14" xfId="8392"/>
    <cellStyle name="Comma 2 3 2 15" xfId="6308"/>
    <cellStyle name="Comma 2 3 2 16" xfId="4250"/>
    <cellStyle name="Comma 2 3 2 17" xfId="2168"/>
    <cellStyle name="Comma 2 3 2 2" xfId="109"/>
    <cellStyle name="Comma 2 3 2 2 10" xfId="12602"/>
    <cellStyle name="Comma 2 3 2 2 11" xfId="10518"/>
    <cellStyle name="Comma 2 3 2 2 12" xfId="8434"/>
    <cellStyle name="Comma 2 3 2 2 13" xfId="6350"/>
    <cellStyle name="Comma 2 3 2 2 14" xfId="4290"/>
    <cellStyle name="Comma 2 3 2 2 15" xfId="2210"/>
    <cellStyle name="Comma 2 3 2 2 2" xfId="187"/>
    <cellStyle name="Comma 2 3 2 2 2 10" xfId="8510"/>
    <cellStyle name="Comma 2 3 2 2 2 11" xfId="6426"/>
    <cellStyle name="Comma 2 3 2 2 2 12" xfId="4362"/>
    <cellStyle name="Comma 2 3 2 2 2 13" xfId="2286"/>
    <cellStyle name="Comma 2 3 2 2 2 2" xfId="309"/>
    <cellStyle name="Comma 2 3 2 2 2 2 10" xfId="6540"/>
    <cellStyle name="Comma 2 3 2 2 2 2 11" xfId="4470"/>
    <cellStyle name="Comma 2 3 2 2 2 2 12" xfId="2400"/>
    <cellStyle name="Comma 2 3 2 2 2 2 2" xfId="571"/>
    <cellStyle name="Comma 2 3 2 2 2 2 2 10" xfId="4727"/>
    <cellStyle name="Comma 2 3 2 2 2 2 2 11" xfId="2657"/>
    <cellStyle name="Comma 2 3 2 2 2 2 2 2" xfId="1085"/>
    <cellStyle name="Comma 2 3 2 2 2 2 2 2 10" xfId="3171"/>
    <cellStyle name="Comma 2 3 2 2 2 2 2 2 2" xfId="2129"/>
    <cellStyle name="Comma 2 3 2 2 2 2 2 2 2 2" xfId="18773"/>
    <cellStyle name="Comma 2 3 2 2 2 2 2 2 2 3" xfId="16689"/>
    <cellStyle name="Comma 2 3 2 2 2 2 2 2 2 4" xfId="14605"/>
    <cellStyle name="Comma 2 3 2 2 2 2 2 2 2 5" xfId="12521"/>
    <cellStyle name="Comma 2 3 2 2 2 2 2 2 2 6" xfId="10437"/>
    <cellStyle name="Comma 2 3 2 2 2 2 2 2 2 7" xfId="8353"/>
    <cellStyle name="Comma 2 3 2 2 2 2 2 2 2 8" xfId="6269"/>
    <cellStyle name="Comma 2 3 2 2 2 2 2 2 2 9" xfId="4213"/>
    <cellStyle name="Comma 2 3 2 2 2 2 2 2 3" xfId="17731"/>
    <cellStyle name="Comma 2 3 2 2 2 2 2 2 4" xfId="15647"/>
    <cellStyle name="Comma 2 3 2 2 2 2 2 2 5" xfId="13563"/>
    <cellStyle name="Comma 2 3 2 2 2 2 2 2 6" xfId="11479"/>
    <cellStyle name="Comma 2 3 2 2 2 2 2 2 7" xfId="9395"/>
    <cellStyle name="Comma 2 3 2 2 2 2 2 2 8" xfId="7311"/>
    <cellStyle name="Comma 2 3 2 2 2 2 2 2 9" xfId="5241"/>
    <cellStyle name="Comma 2 3 2 2 2 2 2 3" xfId="1615"/>
    <cellStyle name="Comma 2 3 2 2 2 2 2 3 2" xfId="18259"/>
    <cellStyle name="Comma 2 3 2 2 2 2 2 3 3" xfId="16175"/>
    <cellStyle name="Comma 2 3 2 2 2 2 2 3 4" xfId="14091"/>
    <cellStyle name="Comma 2 3 2 2 2 2 2 3 5" xfId="12007"/>
    <cellStyle name="Comma 2 3 2 2 2 2 2 3 6" xfId="9923"/>
    <cellStyle name="Comma 2 3 2 2 2 2 2 3 7" xfId="7839"/>
    <cellStyle name="Comma 2 3 2 2 2 2 2 3 8" xfId="5755"/>
    <cellStyle name="Comma 2 3 2 2 2 2 2 3 9" xfId="3699"/>
    <cellStyle name="Comma 2 3 2 2 2 2 2 4" xfId="17217"/>
    <cellStyle name="Comma 2 3 2 2 2 2 2 5" xfId="15133"/>
    <cellStyle name="Comma 2 3 2 2 2 2 2 6" xfId="13049"/>
    <cellStyle name="Comma 2 3 2 2 2 2 2 7" xfId="10965"/>
    <cellStyle name="Comma 2 3 2 2 2 2 2 8" xfId="8881"/>
    <cellStyle name="Comma 2 3 2 2 2 2 2 9" xfId="6797"/>
    <cellStyle name="Comma 2 3 2 2 2 2 3" xfId="828"/>
    <cellStyle name="Comma 2 3 2 2 2 2 3 10" xfId="2914"/>
    <cellStyle name="Comma 2 3 2 2 2 2 3 2" xfId="1872"/>
    <cellStyle name="Comma 2 3 2 2 2 2 3 2 2" xfId="18516"/>
    <cellStyle name="Comma 2 3 2 2 2 2 3 2 3" xfId="16432"/>
    <cellStyle name="Comma 2 3 2 2 2 2 3 2 4" xfId="14348"/>
    <cellStyle name="Comma 2 3 2 2 2 2 3 2 5" xfId="12264"/>
    <cellStyle name="Comma 2 3 2 2 2 2 3 2 6" xfId="10180"/>
    <cellStyle name="Comma 2 3 2 2 2 2 3 2 7" xfId="8096"/>
    <cellStyle name="Comma 2 3 2 2 2 2 3 2 8" xfId="6012"/>
    <cellStyle name="Comma 2 3 2 2 2 2 3 2 9" xfId="3956"/>
    <cellStyle name="Comma 2 3 2 2 2 2 3 3" xfId="17474"/>
    <cellStyle name="Comma 2 3 2 2 2 2 3 4" xfId="15390"/>
    <cellStyle name="Comma 2 3 2 2 2 2 3 5" xfId="13306"/>
    <cellStyle name="Comma 2 3 2 2 2 2 3 6" xfId="11222"/>
    <cellStyle name="Comma 2 3 2 2 2 2 3 7" xfId="9138"/>
    <cellStyle name="Comma 2 3 2 2 2 2 3 8" xfId="7054"/>
    <cellStyle name="Comma 2 3 2 2 2 2 3 9" xfId="4984"/>
    <cellStyle name="Comma 2 3 2 2 2 2 4" xfId="1358"/>
    <cellStyle name="Comma 2 3 2 2 2 2 4 2" xfId="18002"/>
    <cellStyle name="Comma 2 3 2 2 2 2 4 3" xfId="15918"/>
    <cellStyle name="Comma 2 3 2 2 2 2 4 4" xfId="13834"/>
    <cellStyle name="Comma 2 3 2 2 2 2 4 5" xfId="11750"/>
    <cellStyle name="Comma 2 3 2 2 2 2 4 6" xfId="9666"/>
    <cellStyle name="Comma 2 3 2 2 2 2 4 7" xfId="7582"/>
    <cellStyle name="Comma 2 3 2 2 2 2 4 8" xfId="5498"/>
    <cellStyle name="Comma 2 3 2 2 2 2 4 9" xfId="3442"/>
    <cellStyle name="Comma 2 3 2 2 2 2 5" xfId="16960"/>
    <cellStyle name="Comma 2 3 2 2 2 2 6" xfId="14876"/>
    <cellStyle name="Comma 2 3 2 2 2 2 7" xfId="12792"/>
    <cellStyle name="Comma 2 3 2 2 2 2 8" xfId="10708"/>
    <cellStyle name="Comma 2 3 2 2 2 2 9" xfId="8624"/>
    <cellStyle name="Comma 2 3 2 2 2 3" xfId="463"/>
    <cellStyle name="Comma 2 3 2 2 2 3 10" xfId="4619"/>
    <cellStyle name="Comma 2 3 2 2 2 3 11" xfId="2549"/>
    <cellStyle name="Comma 2 3 2 2 2 3 2" xfId="977"/>
    <cellStyle name="Comma 2 3 2 2 2 3 2 10" xfId="3063"/>
    <cellStyle name="Comma 2 3 2 2 2 3 2 2" xfId="2021"/>
    <cellStyle name="Comma 2 3 2 2 2 3 2 2 2" xfId="18665"/>
    <cellStyle name="Comma 2 3 2 2 2 3 2 2 3" xfId="16581"/>
    <cellStyle name="Comma 2 3 2 2 2 3 2 2 4" xfId="14497"/>
    <cellStyle name="Comma 2 3 2 2 2 3 2 2 5" xfId="12413"/>
    <cellStyle name="Comma 2 3 2 2 2 3 2 2 6" xfId="10329"/>
    <cellStyle name="Comma 2 3 2 2 2 3 2 2 7" xfId="8245"/>
    <cellStyle name="Comma 2 3 2 2 2 3 2 2 8" xfId="6161"/>
    <cellStyle name="Comma 2 3 2 2 2 3 2 2 9" xfId="4105"/>
    <cellStyle name="Comma 2 3 2 2 2 3 2 3" xfId="17623"/>
    <cellStyle name="Comma 2 3 2 2 2 3 2 4" xfId="15539"/>
    <cellStyle name="Comma 2 3 2 2 2 3 2 5" xfId="13455"/>
    <cellStyle name="Comma 2 3 2 2 2 3 2 6" xfId="11371"/>
    <cellStyle name="Comma 2 3 2 2 2 3 2 7" xfId="9287"/>
    <cellStyle name="Comma 2 3 2 2 2 3 2 8" xfId="7203"/>
    <cellStyle name="Comma 2 3 2 2 2 3 2 9" xfId="5133"/>
    <cellStyle name="Comma 2 3 2 2 2 3 3" xfId="1507"/>
    <cellStyle name="Comma 2 3 2 2 2 3 3 2" xfId="18151"/>
    <cellStyle name="Comma 2 3 2 2 2 3 3 3" xfId="16067"/>
    <cellStyle name="Comma 2 3 2 2 2 3 3 4" xfId="13983"/>
    <cellStyle name="Comma 2 3 2 2 2 3 3 5" xfId="11899"/>
    <cellStyle name="Comma 2 3 2 2 2 3 3 6" xfId="9815"/>
    <cellStyle name="Comma 2 3 2 2 2 3 3 7" xfId="7731"/>
    <cellStyle name="Comma 2 3 2 2 2 3 3 8" xfId="5647"/>
    <cellStyle name="Comma 2 3 2 2 2 3 3 9" xfId="3591"/>
    <cellStyle name="Comma 2 3 2 2 2 3 4" xfId="17109"/>
    <cellStyle name="Comma 2 3 2 2 2 3 5" xfId="15025"/>
    <cellStyle name="Comma 2 3 2 2 2 3 6" xfId="12941"/>
    <cellStyle name="Comma 2 3 2 2 2 3 7" xfId="10857"/>
    <cellStyle name="Comma 2 3 2 2 2 3 8" xfId="8773"/>
    <cellStyle name="Comma 2 3 2 2 2 3 9" xfId="6689"/>
    <cellStyle name="Comma 2 3 2 2 2 4" xfId="720"/>
    <cellStyle name="Comma 2 3 2 2 2 4 10" xfId="2806"/>
    <cellStyle name="Comma 2 3 2 2 2 4 2" xfId="1764"/>
    <cellStyle name="Comma 2 3 2 2 2 4 2 2" xfId="18408"/>
    <cellStyle name="Comma 2 3 2 2 2 4 2 3" xfId="16324"/>
    <cellStyle name="Comma 2 3 2 2 2 4 2 4" xfId="14240"/>
    <cellStyle name="Comma 2 3 2 2 2 4 2 5" xfId="12156"/>
    <cellStyle name="Comma 2 3 2 2 2 4 2 6" xfId="10072"/>
    <cellStyle name="Comma 2 3 2 2 2 4 2 7" xfId="7988"/>
    <cellStyle name="Comma 2 3 2 2 2 4 2 8" xfId="5904"/>
    <cellStyle name="Comma 2 3 2 2 2 4 2 9" xfId="3848"/>
    <cellStyle name="Comma 2 3 2 2 2 4 3" xfId="17366"/>
    <cellStyle name="Comma 2 3 2 2 2 4 4" xfId="15282"/>
    <cellStyle name="Comma 2 3 2 2 2 4 5" xfId="13198"/>
    <cellStyle name="Comma 2 3 2 2 2 4 6" xfId="11114"/>
    <cellStyle name="Comma 2 3 2 2 2 4 7" xfId="9030"/>
    <cellStyle name="Comma 2 3 2 2 2 4 8" xfId="6946"/>
    <cellStyle name="Comma 2 3 2 2 2 4 9" xfId="4876"/>
    <cellStyle name="Comma 2 3 2 2 2 5" xfId="1244"/>
    <cellStyle name="Comma 2 3 2 2 2 5 2" xfId="17888"/>
    <cellStyle name="Comma 2 3 2 2 2 5 3" xfId="15804"/>
    <cellStyle name="Comma 2 3 2 2 2 5 4" xfId="13720"/>
    <cellStyle name="Comma 2 3 2 2 2 5 5" xfId="11636"/>
    <cellStyle name="Comma 2 3 2 2 2 5 6" xfId="9552"/>
    <cellStyle name="Comma 2 3 2 2 2 5 7" xfId="7468"/>
    <cellStyle name="Comma 2 3 2 2 2 5 8" xfId="5390"/>
    <cellStyle name="Comma 2 3 2 2 2 5 9" xfId="3328"/>
    <cellStyle name="Comma 2 3 2 2 2 6" xfId="16846"/>
    <cellStyle name="Comma 2 3 2 2 2 7" xfId="14762"/>
    <cellStyle name="Comma 2 3 2 2 2 8" xfId="12678"/>
    <cellStyle name="Comma 2 3 2 2 2 9" xfId="10594"/>
    <cellStyle name="Comma 2 3 2 2 3" xfId="148"/>
    <cellStyle name="Comma 2 3 2 2 3 10" xfId="8472"/>
    <cellStyle name="Comma 2 3 2 2 3 11" xfId="6388"/>
    <cellStyle name="Comma 2 3 2 2 3 12" xfId="4326"/>
    <cellStyle name="Comma 2 3 2 2 3 13" xfId="2248"/>
    <cellStyle name="Comma 2 3 2 2 3 2" xfId="270"/>
    <cellStyle name="Comma 2 3 2 2 3 2 10" xfId="6502"/>
    <cellStyle name="Comma 2 3 2 2 3 2 11" xfId="4434"/>
    <cellStyle name="Comma 2 3 2 2 3 2 12" xfId="2362"/>
    <cellStyle name="Comma 2 3 2 2 3 2 2" xfId="535"/>
    <cellStyle name="Comma 2 3 2 2 3 2 2 10" xfId="4691"/>
    <cellStyle name="Comma 2 3 2 2 3 2 2 11" xfId="2621"/>
    <cellStyle name="Comma 2 3 2 2 3 2 2 2" xfId="1049"/>
    <cellStyle name="Comma 2 3 2 2 3 2 2 2 10" xfId="3135"/>
    <cellStyle name="Comma 2 3 2 2 3 2 2 2 2" xfId="2093"/>
    <cellStyle name="Comma 2 3 2 2 3 2 2 2 2 2" xfId="18737"/>
    <cellStyle name="Comma 2 3 2 2 3 2 2 2 2 3" xfId="16653"/>
    <cellStyle name="Comma 2 3 2 2 3 2 2 2 2 4" xfId="14569"/>
    <cellStyle name="Comma 2 3 2 2 3 2 2 2 2 5" xfId="12485"/>
    <cellStyle name="Comma 2 3 2 2 3 2 2 2 2 6" xfId="10401"/>
    <cellStyle name="Comma 2 3 2 2 3 2 2 2 2 7" xfId="8317"/>
    <cellStyle name="Comma 2 3 2 2 3 2 2 2 2 8" xfId="6233"/>
    <cellStyle name="Comma 2 3 2 2 3 2 2 2 2 9" xfId="4177"/>
    <cellStyle name="Comma 2 3 2 2 3 2 2 2 3" xfId="17695"/>
    <cellStyle name="Comma 2 3 2 2 3 2 2 2 4" xfId="15611"/>
    <cellStyle name="Comma 2 3 2 2 3 2 2 2 5" xfId="13527"/>
    <cellStyle name="Comma 2 3 2 2 3 2 2 2 6" xfId="11443"/>
    <cellStyle name="Comma 2 3 2 2 3 2 2 2 7" xfId="9359"/>
    <cellStyle name="Comma 2 3 2 2 3 2 2 2 8" xfId="7275"/>
    <cellStyle name="Comma 2 3 2 2 3 2 2 2 9" xfId="5205"/>
    <cellStyle name="Comma 2 3 2 2 3 2 2 3" xfId="1579"/>
    <cellStyle name="Comma 2 3 2 2 3 2 2 3 2" xfId="18223"/>
    <cellStyle name="Comma 2 3 2 2 3 2 2 3 3" xfId="16139"/>
    <cellStyle name="Comma 2 3 2 2 3 2 2 3 4" xfId="14055"/>
    <cellStyle name="Comma 2 3 2 2 3 2 2 3 5" xfId="11971"/>
    <cellStyle name="Comma 2 3 2 2 3 2 2 3 6" xfId="9887"/>
    <cellStyle name="Comma 2 3 2 2 3 2 2 3 7" xfId="7803"/>
    <cellStyle name="Comma 2 3 2 2 3 2 2 3 8" xfId="5719"/>
    <cellStyle name="Comma 2 3 2 2 3 2 2 3 9" xfId="3663"/>
    <cellStyle name="Comma 2 3 2 2 3 2 2 4" xfId="17181"/>
    <cellStyle name="Comma 2 3 2 2 3 2 2 5" xfId="15097"/>
    <cellStyle name="Comma 2 3 2 2 3 2 2 6" xfId="13013"/>
    <cellStyle name="Comma 2 3 2 2 3 2 2 7" xfId="10929"/>
    <cellStyle name="Comma 2 3 2 2 3 2 2 8" xfId="8845"/>
    <cellStyle name="Comma 2 3 2 2 3 2 2 9" xfId="6761"/>
    <cellStyle name="Comma 2 3 2 2 3 2 3" xfId="792"/>
    <cellStyle name="Comma 2 3 2 2 3 2 3 10" xfId="2878"/>
    <cellStyle name="Comma 2 3 2 2 3 2 3 2" xfId="1836"/>
    <cellStyle name="Comma 2 3 2 2 3 2 3 2 2" xfId="18480"/>
    <cellStyle name="Comma 2 3 2 2 3 2 3 2 3" xfId="16396"/>
    <cellStyle name="Comma 2 3 2 2 3 2 3 2 4" xfId="14312"/>
    <cellStyle name="Comma 2 3 2 2 3 2 3 2 5" xfId="12228"/>
    <cellStyle name="Comma 2 3 2 2 3 2 3 2 6" xfId="10144"/>
    <cellStyle name="Comma 2 3 2 2 3 2 3 2 7" xfId="8060"/>
    <cellStyle name="Comma 2 3 2 2 3 2 3 2 8" xfId="5976"/>
    <cellStyle name="Comma 2 3 2 2 3 2 3 2 9" xfId="3920"/>
    <cellStyle name="Comma 2 3 2 2 3 2 3 3" xfId="17438"/>
    <cellStyle name="Comma 2 3 2 2 3 2 3 4" xfId="15354"/>
    <cellStyle name="Comma 2 3 2 2 3 2 3 5" xfId="13270"/>
    <cellStyle name="Comma 2 3 2 2 3 2 3 6" xfId="11186"/>
    <cellStyle name="Comma 2 3 2 2 3 2 3 7" xfId="9102"/>
    <cellStyle name="Comma 2 3 2 2 3 2 3 8" xfId="7018"/>
    <cellStyle name="Comma 2 3 2 2 3 2 3 9" xfId="4948"/>
    <cellStyle name="Comma 2 3 2 2 3 2 4" xfId="1320"/>
    <cellStyle name="Comma 2 3 2 2 3 2 4 2" xfId="17964"/>
    <cellStyle name="Comma 2 3 2 2 3 2 4 3" xfId="15880"/>
    <cellStyle name="Comma 2 3 2 2 3 2 4 4" xfId="13796"/>
    <cellStyle name="Comma 2 3 2 2 3 2 4 5" xfId="11712"/>
    <cellStyle name="Comma 2 3 2 2 3 2 4 6" xfId="9628"/>
    <cellStyle name="Comma 2 3 2 2 3 2 4 7" xfId="7544"/>
    <cellStyle name="Comma 2 3 2 2 3 2 4 8" xfId="5462"/>
    <cellStyle name="Comma 2 3 2 2 3 2 4 9" xfId="3404"/>
    <cellStyle name="Comma 2 3 2 2 3 2 5" xfId="16922"/>
    <cellStyle name="Comma 2 3 2 2 3 2 6" xfId="14838"/>
    <cellStyle name="Comma 2 3 2 2 3 2 7" xfId="12754"/>
    <cellStyle name="Comma 2 3 2 2 3 2 8" xfId="10670"/>
    <cellStyle name="Comma 2 3 2 2 3 2 9" xfId="8586"/>
    <cellStyle name="Comma 2 3 2 2 3 3" xfId="427"/>
    <cellStyle name="Comma 2 3 2 2 3 3 10" xfId="4583"/>
    <cellStyle name="Comma 2 3 2 2 3 3 11" xfId="2513"/>
    <cellStyle name="Comma 2 3 2 2 3 3 2" xfId="941"/>
    <cellStyle name="Comma 2 3 2 2 3 3 2 10" xfId="3027"/>
    <cellStyle name="Comma 2 3 2 2 3 3 2 2" xfId="1985"/>
    <cellStyle name="Comma 2 3 2 2 3 3 2 2 2" xfId="18629"/>
    <cellStyle name="Comma 2 3 2 2 3 3 2 2 3" xfId="16545"/>
    <cellStyle name="Comma 2 3 2 2 3 3 2 2 4" xfId="14461"/>
    <cellStyle name="Comma 2 3 2 2 3 3 2 2 5" xfId="12377"/>
    <cellStyle name="Comma 2 3 2 2 3 3 2 2 6" xfId="10293"/>
    <cellStyle name="Comma 2 3 2 2 3 3 2 2 7" xfId="8209"/>
    <cellStyle name="Comma 2 3 2 2 3 3 2 2 8" xfId="6125"/>
    <cellStyle name="Comma 2 3 2 2 3 3 2 2 9" xfId="4069"/>
    <cellStyle name="Comma 2 3 2 2 3 3 2 3" xfId="17587"/>
    <cellStyle name="Comma 2 3 2 2 3 3 2 4" xfId="15503"/>
    <cellStyle name="Comma 2 3 2 2 3 3 2 5" xfId="13419"/>
    <cellStyle name="Comma 2 3 2 2 3 3 2 6" xfId="11335"/>
    <cellStyle name="Comma 2 3 2 2 3 3 2 7" xfId="9251"/>
    <cellStyle name="Comma 2 3 2 2 3 3 2 8" xfId="7167"/>
    <cellStyle name="Comma 2 3 2 2 3 3 2 9" xfId="5097"/>
    <cellStyle name="Comma 2 3 2 2 3 3 3" xfId="1471"/>
    <cellStyle name="Comma 2 3 2 2 3 3 3 2" xfId="18115"/>
    <cellStyle name="Comma 2 3 2 2 3 3 3 3" xfId="16031"/>
    <cellStyle name="Comma 2 3 2 2 3 3 3 4" xfId="13947"/>
    <cellStyle name="Comma 2 3 2 2 3 3 3 5" xfId="11863"/>
    <cellStyle name="Comma 2 3 2 2 3 3 3 6" xfId="9779"/>
    <cellStyle name="Comma 2 3 2 2 3 3 3 7" xfId="7695"/>
    <cellStyle name="Comma 2 3 2 2 3 3 3 8" xfId="5611"/>
    <cellStyle name="Comma 2 3 2 2 3 3 3 9" xfId="3555"/>
    <cellStyle name="Comma 2 3 2 2 3 3 4" xfId="17073"/>
    <cellStyle name="Comma 2 3 2 2 3 3 5" xfId="14989"/>
    <cellStyle name="Comma 2 3 2 2 3 3 6" xfId="12905"/>
    <cellStyle name="Comma 2 3 2 2 3 3 7" xfId="10821"/>
    <cellStyle name="Comma 2 3 2 2 3 3 8" xfId="8737"/>
    <cellStyle name="Comma 2 3 2 2 3 3 9" xfId="6653"/>
    <cellStyle name="Comma 2 3 2 2 3 4" xfId="684"/>
    <cellStyle name="Comma 2 3 2 2 3 4 10" xfId="2770"/>
    <cellStyle name="Comma 2 3 2 2 3 4 2" xfId="1728"/>
    <cellStyle name="Comma 2 3 2 2 3 4 2 2" xfId="18372"/>
    <cellStyle name="Comma 2 3 2 2 3 4 2 3" xfId="16288"/>
    <cellStyle name="Comma 2 3 2 2 3 4 2 4" xfId="14204"/>
    <cellStyle name="Comma 2 3 2 2 3 4 2 5" xfId="12120"/>
    <cellStyle name="Comma 2 3 2 2 3 4 2 6" xfId="10036"/>
    <cellStyle name="Comma 2 3 2 2 3 4 2 7" xfId="7952"/>
    <cellStyle name="Comma 2 3 2 2 3 4 2 8" xfId="5868"/>
    <cellStyle name="Comma 2 3 2 2 3 4 2 9" xfId="3812"/>
    <cellStyle name="Comma 2 3 2 2 3 4 3" xfId="17330"/>
    <cellStyle name="Comma 2 3 2 2 3 4 4" xfId="15246"/>
    <cellStyle name="Comma 2 3 2 2 3 4 5" xfId="13162"/>
    <cellStyle name="Comma 2 3 2 2 3 4 6" xfId="11078"/>
    <cellStyle name="Comma 2 3 2 2 3 4 7" xfId="8994"/>
    <cellStyle name="Comma 2 3 2 2 3 4 8" xfId="6910"/>
    <cellStyle name="Comma 2 3 2 2 3 4 9" xfId="4840"/>
    <cellStyle name="Comma 2 3 2 2 3 5" xfId="1206"/>
    <cellStyle name="Comma 2 3 2 2 3 5 2" xfId="17850"/>
    <cellStyle name="Comma 2 3 2 2 3 5 3" xfId="15766"/>
    <cellStyle name="Comma 2 3 2 2 3 5 4" xfId="13682"/>
    <cellStyle name="Comma 2 3 2 2 3 5 5" xfId="11598"/>
    <cellStyle name="Comma 2 3 2 2 3 5 6" xfId="9514"/>
    <cellStyle name="Comma 2 3 2 2 3 5 7" xfId="7430"/>
    <cellStyle name="Comma 2 3 2 2 3 5 8" xfId="5354"/>
    <cellStyle name="Comma 2 3 2 2 3 5 9" xfId="3290"/>
    <cellStyle name="Comma 2 3 2 2 3 6" xfId="16808"/>
    <cellStyle name="Comma 2 3 2 2 3 7" xfId="14724"/>
    <cellStyle name="Comma 2 3 2 2 3 8" xfId="12640"/>
    <cellStyle name="Comma 2 3 2 2 3 9" xfId="10556"/>
    <cellStyle name="Comma 2 3 2 2 4" xfId="231"/>
    <cellStyle name="Comma 2 3 2 2 4 10" xfId="6464"/>
    <cellStyle name="Comma 2 3 2 2 4 11" xfId="4398"/>
    <cellStyle name="Comma 2 3 2 2 4 12" xfId="2324"/>
    <cellStyle name="Comma 2 3 2 2 4 2" xfId="499"/>
    <cellStyle name="Comma 2 3 2 2 4 2 10" xfId="4655"/>
    <cellStyle name="Comma 2 3 2 2 4 2 11" xfId="2585"/>
    <cellStyle name="Comma 2 3 2 2 4 2 2" xfId="1013"/>
    <cellStyle name="Comma 2 3 2 2 4 2 2 10" xfId="3099"/>
    <cellStyle name="Comma 2 3 2 2 4 2 2 2" xfId="2057"/>
    <cellStyle name="Comma 2 3 2 2 4 2 2 2 2" xfId="18701"/>
    <cellStyle name="Comma 2 3 2 2 4 2 2 2 3" xfId="16617"/>
    <cellStyle name="Comma 2 3 2 2 4 2 2 2 4" xfId="14533"/>
    <cellStyle name="Comma 2 3 2 2 4 2 2 2 5" xfId="12449"/>
    <cellStyle name="Comma 2 3 2 2 4 2 2 2 6" xfId="10365"/>
    <cellStyle name="Comma 2 3 2 2 4 2 2 2 7" xfId="8281"/>
    <cellStyle name="Comma 2 3 2 2 4 2 2 2 8" xfId="6197"/>
    <cellStyle name="Comma 2 3 2 2 4 2 2 2 9" xfId="4141"/>
    <cellStyle name="Comma 2 3 2 2 4 2 2 3" xfId="17659"/>
    <cellStyle name="Comma 2 3 2 2 4 2 2 4" xfId="15575"/>
    <cellStyle name="Comma 2 3 2 2 4 2 2 5" xfId="13491"/>
    <cellStyle name="Comma 2 3 2 2 4 2 2 6" xfId="11407"/>
    <cellStyle name="Comma 2 3 2 2 4 2 2 7" xfId="9323"/>
    <cellStyle name="Comma 2 3 2 2 4 2 2 8" xfId="7239"/>
    <cellStyle name="Comma 2 3 2 2 4 2 2 9" xfId="5169"/>
    <cellStyle name="Comma 2 3 2 2 4 2 3" xfId="1543"/>
    <cellStyle name="Comma 2 3 2 2 4 2 3 2" xfId="18187"/>
    <cellStyle name="Comma 2 3 2 2 4 2 3 3" xfId="16103"/>
    <cellStyle name="Comma 2 3 2 2 4 2 3 4" xfId="14019"/>
    <cellStyle name="Comma 2 3 2 2 4 2 3 5" xfId="11935"/>
    <cellStyle name="Comma 2 3 2 2 4 2 3 6" xfId="9851"/>
    <cellStyle name="Comma 2 3 2 2 4 2 3 7" xfId="7767"/>
    <cellStyle name="Comma 2 3 2 2 4 2 3 8" xfId="5683"/>
    <cellStyle name="Comma 2 3 2 2 4 2 3 9" xfId="3627"/>
    <cellStyle name="Comma 2 3 2 2 4 2 4" xfId="17145"/>
    <cellStyle name="Comma 2 3 2 2 4 2 5" xfId="15061"/>
    <cellStyle name="Comma 2 3 2 2 4 2 6" xfId="12977"/>
    <cellStyle name="Comma 2 3 2 2 4 2 7" xfId="10893"/>
    <cellStyle name="Comma 2 3 2 2 4 2 8" xfId="8809"/>
    <cellStyle name="Comma 2 3 2 2 4 2 9" xfId="6725"/>
    <cellStyle name="Comma 2 3 2 2 4 3" xfId="756"/>
    <cellStyle name="Comma 2 3 2 2 4 3 10" xfId="2842"/>
    <cellStyle name="Comma 2 3 2 2 4 3 2" xfId="1800"/>
    <cellStyle name="Comma 2 3 2 2 4 3 2 2" xfId="18444"/>
    <cellStyle name="Comma 2 3 2 2 4 3 2 3" xfId="16360"/>
    <cellStyle name="Comma 2 3 2 2 4 3 2 4" xfId="14276"/>
    <cellStyle name="Comma 2 3 2 2 4 3 2 5" xfId="12192"/>
    <cellStyle name="Comma 2 3 2 2 4 3 2 6" xfId="10108"/>
    <cellStyle name="Comma 2 3 2 2 4 3 2 7" xfId="8024"/>
    <cellStyle name="Comma 2 3 2 2 4 3 2 8" xfId="5940"/>
    <cellStyle name="Comma 2 3 2 2 4 3 2 9" xfId="3884"/>
    <cellStyle name="Comma 2 3 2 2 4 3 3" xfId="17402"/>
    <cellStyle name="Comma 2 3 2 2 4 3 4" xfId="15318"/>
    <cellStyle name="Comma 2 3 2 2 4 3 5" xfId="13234"/>
    <cellStyle name="Comma 2 3 2 2 4 3 6" xfId="11150"/>
    <cellStyle name="Comma 2 3 2 2 4 3 7" xfId="9066"/>
    <cellStyle name="Comma 2 3 2 2 4 3 8" xfId="6982"/>
    <cellStyle name="Comma 2 3 2 2 4 3 9" xfId="4912"/>
    <cellStyle name="Comma 2 3 2 2 4 4" xfId="1282"/>
    <cellStyle name="Comma 2 3 2 2 4 4 2" xfId="17926"/>
    <cellStyle name="Comma 2 3 2 2 4 4 3" xfId="15842"/>
    <cellStyle name="Comma 2 3 2 2 4 4 4" xfId="13758"/>
    <cellStyle name="Comma 2 3 2 2 4 4 5" xfId="11674"/>
    <cellStyle name="Comma 2 3 2 2 4 4 6" xfId="9590"/>
    <cellStyle name="Comma 2 3 2 2 4 4 7" xfId="7506"/>
    <cellStyle name="Comma 2 3 2 2 4 4 8" xfId="5426"/>
    <cellStyle name="Comma 2 3 2 2 4 4 9" xfId="3366"/>
    <cellStyle name="Comma 2 3 2 2 4 5" xfId="16884"/>
    <cellStyle name="Comma 2 3 2 2 4 6" xfId="14800"/>
    <cellStyle name="Comma 2 3 2 2 4 7" xfId="12716"/>
    <cellStyle name="Comma 2 3 2 2 4 8" xfId="10632"/>
    <cellStyle name="Comma 2 3 2 2 4 9" xfId="8548"/>
    <cellStyle name="Comma 2 3 2 2 5" xfId="391"/>
    <cellStyle name="Comma 2 3 2 2 5 10" xfId="4547"/>
    <cellStyle name="Comma 2 3 2 2 5 11" xfId="2477"/>
    <cellStyle name="Comma 2 3 2 2 5 2" xfId="905"/>
    <cellStyle name="Comma 2 3 2 2 5 2 10" xfId="2991"/>
    <cellStyle name="Comma 2 3 2 2 5 2 2" xfId="1949"/>
    <cellStyle name="Comma 2 3 2 2 5 2 2 2" xfId="18593"/>
    <cellStyle name="Comma 2 3 2 2 5 2 2 3" xfId="16509"/>
    <cellStyle name="Comma 2 3 2 2 5 2 2 4" xfId="14425"/>
    <cellStyle name="Comma 2 3 2 2 5 2 2 5" xfId="12341"/>
    <cellStyle name="Comma 2 3 2 2 5 2 2 6" xfId="10257"/>
    <cellStyle name="Comma 2 3 2 2 5 2 2 7" xfId="8173"/>
    <cellStyle name="Comma 2 3 2 2 5 2 2 8" xfId="6089"/>
    <cellStyle name="Comma 2 3 2 2 5 2 2 9" xfId="4033"/>
    <cellStyle name="Comma 2 3 2 2 5 2 3" xfId="17551"/>
    <cellStyle name="Comma 2 3 2 2 5 2 4" xfId="15467"/>
    <cellStyle name="Comma 2 3 2 2 5 2 5" xfId="13383"/>
    <cellStyle name="Comma 2 3 2 2 5 2 6" xfId="11299"/>
    <cellStyle name="Comma 2 3 2 2 5 2 7" xfId="9215"/>
    <cellStyle name="Comma 2 3 2 2 5 2 8" xfId="7131"/>
    <cellStyle name="Comma 2 3 2 2 5 2 9" xfId="5061"/>
    <cellStyle name="Comma 2 3 2 2 5 3" xfId="1435"/>
    <cellStyle name="Comma 2 3 2 2 5 3 2" xfId="18079"/>
    <cellStyle name="Comma 2 3 2 2 5 3 3" xfId="15995"/>
    <cellStyle name="Comma 2 3 2 2 5 3 4" xfId="13911"/>
    <cellStyle name="Comma 2 3 2 2 5 3 5" xfId="11827"/>
    <cellStyle name="Comma 2 3 2 2 5 3 6" xfId="9743"/>
    <cellStyle name="Comma 2 3 2 2 5 3 7" xfId="7659"/>
    <cellStyle name="Comma 2 3 2 2 5 3 8" xfId="5575"/>
    <cellStyle name="Comma 2 3 2 2 5 3 9" xfId="3519"/>
    <cellStyle name="Comma 2 3 2 2 5 4" xfId="17037"/>
    <cellStyle name="Comma 2 3 2 2 5 5" xfId="14953"/>
    <cellStyle name="Comma 2 3 2 2 5 6" xfId="12869"/>
    <cellStyle name="Comma 2 3 2 2 5 7" xfId="10785"/>
    <cellStyle name="Comma 2 3 2 2 5 8" xfId="8701"/>
    <cellStyle name="Comma 2 3 2 2 5 9" xfId="6617"/>
    <cellStyle name="Comma 2 3 2 2 6" xfId="648"/>
    <cellStyle name="Comma 2 3 2 2 6 10" xfId="2734"/>
    <cellStyle name="Comma 2 3 2 2 6 2" xfId="1692"/>
    <cellStyle name="Comma 2 3 2 2 6 2 2" xfId="18336"/>
    <cellStyle name="Comma 2 3 2 2 6 2 3" xfId="16252"/>
    <cellStyle name="Comma 2 3 2 2 6 2 4" xfId="14168"/>
    <cellStyle name="Comma 2 3 2 2 6 2 5" xfId="12084"/>
    <cellStyle name="Comma 2 3 2 2 6 2 6" xfId="10000"/>
    <cellStyle name="Comma 2 3 2 2 6 2 7" xfId="7916"/>
    <cellStyle name="Comma 2 3 2 2 6 2 8" xfId="5832"/>
    <cellStyle name="Comma 2 3 2 2 6 2 9" xfId="3776"/>
    <cellStyle name="Comma 2 3 2 2 6 3" xfId="17294"/>
    <cellStyle name="Comma 2 3 2 2 6 4" xfId="15210"/>
    <cellStyle name="Comma 2 3 2 2 6 5" xfId="13126"/>
    <cellStyle name="Comma 2 3 2 2 6 6" xfId="11042"/>
    <cellStyle name="Comma 2 3 2 2 6 7" xfId="8958"/>
    <cellStyle name="Comma 2 3 2 2 6 8" xfId="6874"/>
    <cellStyle name="Comma 2 3 2 2 6 9" xfId="4804"/>
    <cellStyle name="Comma 2 3 2 2 7" xfId="1168"/>
    <cellStyle name="Comma 2 3 2 2 7 2" xfId="17812"/>
    <cellStyle name="Comma 2 3 2 2 7 3" xfId="15728"/>
    <cellStyle name="Comma 2 3 2 2 7 4" xfId="13644"/>
    <cellStyle name="Comma 2 3 2 2 7 5" xfId="11560"/>
    <cellStyle name="Comma 2 3 2 2 7 6" xfId="9476"/>
    <cellStyle name="Comma 2 3 2 2 7 7" xfId="7392"/>
    <cellStyle name="Comma 2 3 2 2 7 8" xfId="5318"/>
    <cellStyle name="Comma 2 3 2 2 7 9" xfId="3252"/>
    <cellStyle name="Comma 2 3 2 2 8" xfId="16770"/>
    <cellStyle name="Comma 2 3 2 2 9" xfId="14686"/>
    <cellStyle name="Comma 2 3 2 3" xfId="167"/>
    <cellStyle name="Comma 2 3 2 3 10" xfId="8491"/>
    <cellStyle name="Comma 2 3 2 3 11" xfId="6407"/>
    <cellStyle name="Comma 2 3 2 3 12" xfId="4344"/>
    <cellStyle name="Comma 2 3 2 3 13" xfId="2267"/>
    <cellStyle name="Comma 2 3 2 3 2" xfId="289"/>
    <cellStyle name="Comma 2 3 2 3 2 10" xfId="6521"/>
    <cellStyle name="Comma 2 3 2 3 2 11" xfId="4452"/>
    <cellStyle name="Comma 2 3 2 3 2 12" xfId="2381"/>
    <cellStyle name="Comma 2 3 2 3 2 2" xfId="553"/>
    <cellStyle name="Comma 2 3 2 3 2 2 10" xfId="4709"/>
    <cellStyle name="Comma 2 3 2 3 2 2 11" xfId="2639"/>
    <cellStyle name="Comma 2 3 2 3 2 2 2" xfId="1067"/>
    <cellStyle name="Comma 2 3 2 3 2 2 2 10" xfId="3153"/>
    <cellStyle name="Comma 2 3 2 3 2 2 2 2" xfId="2111"/>
    <cellStyle name="Comma 2 3 2 3 2 2 2 2 2" xfId="18755"/>
    <cellStyle name="Comma 2 3 2 3 2 2 2 2 3" xfId="16671"/>
    <cellStyle name="Comma 2 3 2 3 2 2 2 2 4" xfId="14587"/>
    <cellStyle name="Comma 2 3 2 3 2 2 2 2 5" xfId="12503"/>
    <cellStyle name="Comma 2 3 2 3 2 2 2 2 6" xfId="10419"/>
    <cellStyle name="Comma 2 3 2 3 2 2 2 2 7" xfId="8335"/>
    <cellStyle name="Comma 2 3 2 3 2 2 2 2 8" xfId="6251"/>
    <cellStyle name="Comma 2 3 2 3 2 2 2 2 9" xfId="4195"/>
    <cellStyle name="Comma 2 3 2 3 2 2 2 3" xfId="17713"/>
    <cellStyle name="Comma 2 3 2 3 2 2 2 4" xfId="15629"/>
    <cellStyle name="Comma 2 3 2 3 2 2 2 5" xfId="13545"/>
    <cellStyle name="Comma 2 3 2 3 2 2 2 6" xfId="11461"/>
    <cellStyle name="Comma 2 3 2 3 2 2 2 7" xfId="9377"/>
    <cellStyle name="Comma 2 3 2 3 2 2 2 8" xfId="7293"/>
    <cellStyle name="Comma 2 3 2 3 2 2 2 9" xfId="5223"/>
    <cellStyle name="Comma 2 3 2 3 2 2 3" xfId="1597"/>
    <cellStyle name="Comma 2 3 2 3 2 2 3 2" xfId="18241"/>
    <cellStyle name="Comma 2 3 2 3 2 2 3 3" xfId="16157"/>
    <cellStyle name="Comma 2 3 2 3 2 2 3 4" xfId="14073"/>
    <cellStyle name="Comma 2 3 2 3 2 2 3 5" xfId="11989"/>
    <cellStyle name="Comma 2 3 2 3 2 2 3 6" xfId="9905"/>
    <cellStyle name="Comma 2 3 2 3 2 2 3 7" xfId="7821"/>
    <cellStyle name="Comma 2 3 2 3 2 2 3 8" xfId="5737"/>
    <cellStyle name="Comma 2 3 2 3 2 2 3 9" xfId="3681"/>
    <cellStyle name="Comma 2 3 2 3 2 2 4" xfId="17199"/>
    <cellStyle name="Comma 2 3 2 3 2 2 5" xfId="15115"/>
    <cellStyle name="Comma 2 3 2 3 2 2 6" xfId="13031"/>
    <cellStyle name="Comma 2 3 2 3 2 2 7" xfId="10947"/>
    <cellStyle name="Comma 2 3 2 3 2 2 8" xfId="8863"/>
    <cellStyle name="Comma 2 3 2 3 2 2 9" xfId="6779"/>
    <cellStyle name="Comma 2 3 2 3 2 3" xfId="810"/>
    <cellStyle name="Comma 2 3 2 3 2 3 10" xfId="2896"/>
    <cellStyle name="Comma 2 3 2 3 2 3 2" xfId="1854"/>
    <cellStyle name="Comma 2 3 2 3 2 3 2 2" xfId="18498"/>
    <cellStyle name="Comma 2 3 2 3 2 3 2 3" xfId="16414"/>
    <cellStyle name="Comma 2 3 2 3 2 3 2 4" xfId="14330"/>
    <cellStyle name="Comma 2 3 2 3 2 3 2 5" xfId="12246"/>
    <cellStyle name="Comma 2 3 2 3 2 3 2 6" xfId="10162"/>
    <cellStyle name="Comma 2 3 2 3 2 3 2 7" xfId="8078"/>
    <cellStyle name="Comma 2 3 2 3 2 3 2 8" xfId="5994"/>
    <cellStyle name="Comma 2 3 2 3 2 3 2 9" xfId="3938"/>
    <cellStyle name="Comma 2 3 2 3 2 3 3" xfId="17456"/>
    <cellStyle name="Comma 2 3 2 3 2 3 4" xfId="15372"/>
    <cellStyle name="Comma 2 3 2 3 2 3 5" xfId="13288"/>
    <cellStyle name="Comma 2 3 2 3 2 3 6" xfId="11204"/>
    <cellStyle name="Comma 2 3 2 3 2 3 7" xfId="9120"/>
    <cellStyle name="Comma 2 3 2 3 2 3 8" xfId="7036"/>
    <cellStyle name="Comma 2 3 2 3 2 3 9" xfId="4966"/>
    <cellStyle name="Comma 2 3 2 3 2 4" xfId="1339"/>
    <cellStyle name="Comma 2 3 2 3 2 4 2" xfId="17983"/>
    <cellStyle name="Comma 2 3 2 3 2 4 3" xfId="15899"/>
    <cellStyle name="Comma 2 3 2 3 2 4 4" xfId="13815"/>
    <cellStyle name="Comma 2 3 2 3 2 4 5" xfId="11731"/>
    <cellStyle name="Comma 2 3 2 3 2 4 6" xfId="9647"/>
    <cellStyle name="Comma 2 3 2 3 2 4 7" xfId="7563"/>
    <cellStyle name="Comma 2 3 2 3 2 4 8" xfId="5480"/>
    <cellStyle name="Comma 2 3 2 3 2 4 9" xfId="3423"/>
    <cellStyle name="Comma 2 3 2 3 2 5" xfId="16941"/>
    <cellStyle name="Comma 2 3 2 3 2 6" xfId="14857"/>
    <cellStyle name="Comma 2 3 2 3 2 7" xfId="12773"/>
    <cellStyle name="Comma 2 3 2 3 2 8" xfId="10689"/>
    <cellStyle name="Comma 2 3 2 3 2 9" xfId="8605"/>
    <cellStyle name="Comma 2 3 2 3 3" xfId="445"/>
    <cellStyle name="Comma 2 3 2 3 3 10" xfId="4601"/>
    <cellStyle name="Comma 2 3 2 3 3 11" xfId="2531"/>
    <cellStyle name="Comma 2 3 2 3 3 2" xfId="959"/>
    <cellStyle name="Comma 2 3 2 3 3 2 10" xfId="3045"/>
    <cellStyle name="Comma 2 3 2 3 3 2 2" xfId="2003"/>
    <cellStyle name="Comma 2 3 2 3 3 2 2 2" xfId="18647"/>
    <cellStyle name="Comma 2 3 2 3 3 2 2 3" xfId="16563"/>
    <cellStyle name="Comma 2 3 2 3 3 2 2 4" xfId="14479"/>
    <cellStyle name="Comma 2 3 2 3 3 2 2 5" xfId="12395"/>
    <cellStyle name="Comma 2 3 2 3 3 2 2 6" xfId="10311"/>
    <cellStyle name="Comma 2 3 2 3 3 2 2 7" xfId="8227"/>
    <cellStyle name="Comma 2 3 2 3 3 2 2 8" xfId="6143"/>
    <cellStyle name="Comma 2 3 2 3 3 2 2 9" xfId="4087"/>
    <cellStyle name="Comma 2 3 2 3 3 2 3" xfId="17605"/>
    <cellStyle name="Comma 2 3 2 3 3 2 4" xfId="15521"/>
    <cellStyle name="Comma 2 3 2 3 3 2 5" xfId="13437"/>
    <cellStyle name="Comma 2 3 2 3 3 2 6" xfId="11353"/>
    <cellStyle name="Comma 2 3 2 3 3 2 7" xfId="9269"/>
    <cellStyle name="Comma 2 3 2 3 3 2 8" xfId="7185"/>
    <cellStyle name="Comma 2 3 2 3 3 2 9" xfId="5115"/>
    <cellStyle name="Comma 2 3 2 3 3 3" xfId="1489"/>
    <cellStyle name="Comma 2 3 2 3 3 3 2" xfId="18133"/>
    <cellStyle name="Comma 2 3 2 3 3 3 3" xfId="16049"/>
    <cellStyle name="Comma 2 3 2 3 3 3 4" xfId="13965"/>
    <cellStyle name="Comma 2 3 2 3 3 3 5" xfId="11881"/>
    <cellStyle name="Comma 2 3 2 3 3 3 6" xfId="9797"/>
    <cellStyle name="Comma 2 3 2 3 3 3 7" xfId="7713"/>
    <cellStyle name="Comma 2 3 2 3 3 3 8" xfId="5629"/>
    <cellStyle name="Comma 2 3 2 3 3 3 9" xfId="3573"/>
    <cellStyle name="Comma 2 3 2 3 3 4" xfId="17091"/>
    <cellStyle name="Comma 2 3 2 3 3 5" xfId="15007"/>
    <cellStyle name="Comma 2 3 2 3 3 6" xfId="12923"/>
    <cellStyle name="Comma 2 3 2 3 3 7" xfId="10839"/>
    <cellStyle name="Comma 2 3 2 3 3 8" xfId="8755"/>
    <cellStyle name="Comma 2 3 2 3 3 9" xfId="6671"/>
    <cellStyle name="Comma 2 3 2 3 4" xfId="702"/>
    <cellStyle name="Comma 2 3 2 3 4 10" xfId="2788"/>
    <cellStyle name="Comma 2 3 2 3 4 2" xfId="1746"/>
    <cellStyle name="Comma 2 3 2 3 4 2 2" xfId="18390"/>
    <cellStyle name="Comma 2 3 2 3 4 2 3" xfId="16306"/>
    <cellStyle name="Comma 2 3 2 3 4 2 4" xfId="14222"/>
    <cellStyle name="Comma 2 3 2 3 4 2 5" xfId="12138"/>
    <cellStyle name="Comma 2 3 2 3 4 2 6" xfId="10054"/>
    <cellStyle name="Comma 2 3 2 3 4 2 7" xfId="7970"/>
    <cellStyle name="Comma 2 3 2 3 4 2 8" xfId="5886"/>
    <cellStyle name="Comma 2 3 2 3 4 2 9" xfId="3830"/>
    <cellStyle name="Comma 2 3 2 3 4 3" xfId="17348"/>
    <cellStyle name="Comma 2 3 2 3 4 4" xfId="15264"/>
    <cellStyle name="Comma 2 3 2 3 4 5" xfId="13180"/>
    <cellStyle name="Comma 2 3 2 3 4 6" xfId="11096"/>
    <cellStyle name="Comma 2 3 2 3 4 7" xfId="9012"/>
    <cellStyle name="Comma 2 3 2 3 4 8" xfId="6928"/>
    <cellStyle name="Comma 2 3 2 3 4 9" xfId="4858"/>
    <cellStyle name="Comma 2 3 2 3 5" xfId="1225"/>
    <cellStyle name="Comma 2 3 2 3 5 2" xfId="17869"/>
    <cellStyle name="Comma 2 3 2 3 5 3" xfId="15785"/>
    <cellStyle name="Comma 2 3 2 3 5 4" xfId="13701"/>
    <cellStyle name="Comma 2 3 2 3 5 5" xfId="11617"/>
    <cellStyle name="Comma 2 3 2 3 5 6" xfId="9533"/>
    <cellStyle name="Comma 2 3 2 3 5 7" xfId="7449"/>
    <cellStyle name="Comma 2 3 2 3 5 8" xfId="5372"/>
    <cellStyle name="Comma 2 3 2 3 5 9" xfId="3309"/>
    <cellStyle name="Comma 2 3 2 3 6" xfId="16827"/>
    <cellStyle name="Comma 2 3 2 3 7" xfId="14743"/>
    <cellStyle name="Comma 2 3 2 3 8" xfId="12659"/>
    <cellStyle name="Comma 2 3 2 3 9" xfId="10575"/>
    <cellStyle name="Comma 2 3 2 4" xfId="129"/>
    <cellStyle name="Comma 2 3 2 4 10" xfId="8453"/>
    <cellStyle name="Comma 2 3 2 4 11" xfId="6369"/>
    <cellStyle name="Comma 2 3 2 4 12" xfId="4308"/>
    <cellStyle name="Comma 2 3 2 4 13" xfId="2229"/>
    <cellStyle name="Comma 2 3 2 4 2" xfId="251"/>
    <cellStyle name="Comma 2 3 2 4 2 10" xfId="6483"/>
    <cellStyle name="Comma 2 3 2 4 2 11" xfId="4416"/>
    <cellStyle name="Comma 2 3 2 4 2 12" xfId="2343"/>
    <cellStyle name="Comma 2 3 2 4 2 2" xfId="517"/>
    <cellStyle name="Comma 2 3 2 4 2 2 10" xfId="4673"/>
    <cellStyle name="Comma 2 3 2 4 2 2 11" xfId="2603"/>
    <cellStyle name="Comma 2 3 2 4 2 2 2" xfId="1031"/>
    <cellStyle name="Comma 2 3 2 4 2 2 2 10" xfId="3117"/>
    <cellStyle name="Comma 2 3 2 4 2 2 2 2" xfId="2075"/>
    <cellStyle name="Comma 2 3 2 4 2 2 2 2 2" xfId="18719"/>
    <cellStyle name="Comma 2 3 2 4 2 2 2 2 3" xfId="16635"/>
    <cellStyle name="Comma 2 3 2 4 2 2 2 2 4" xfId="14551"/>
    <cellStyle name="Comma 2 3 2 4 2 2 2 2 5" xfId="12467"/>
    <cellStyle name="Comma 2 3 2 4 2 2 2 2 6" xfId="10383"/>
    <cellStyle name="Comma 2 3 2 4 2 2 2 2 7" xfId="8299"/>
    <cellStyle name="Comma 2 3 2 4 2 2 2 2 8" xfId="6215"/>
    <cellStyle name="Comma 2 3 2 4 2 2 2 2 9" xfId="4159"/>
    <cellStyle name="Comma 2 3 2 4 2 2 2 3" xfId="17677"/>
    <cellStyle name="Comma 2 3 2 4 2 2 2 4" xfId="15593"/>
    <cellStyle name="Comma 2 3 2 4 2 2 2 5" xfId="13509"/>
    <cellStyle name="Comma 2 3 2 4 2 2 2 6" xfId="11425"/>
    <cellStyle name="Comma 2 3 2 4 2 2 2 7" xfId="9341"/>
    <cellStyle name="Comma 2 3 2 4 2 2 2 8" xfId="7257"/>
    <cellStyle name="Comma 2 3 2 4 2 2 2 9" xfId="5187"/>
    <cellStyle name="Comma 2 3 2 4 2 2 3" xfId="1561"/>
    <cellStyle name="Comma 2 3 2 4 2 2 3 2" xfId="18205"/>
    <cellStyle name="Comma 2 3 2 4 2 2 3 3" xfId="16121"/>
    <cellStyle name="Comma 2 3 2 4 2 2 3 4" xfId="14037"/>
    <cellStyle name="Comma 2 3 2 4 2 2 3 5" xfId="11953"/>
    <cellStyle name="Comma 2 3 2 4 2 2 3 6" xfId="9869"/>
    <cellStyle name="Comma 2 3 2 4 2 2 3 7" xfId="7785"/>
    <cellStyle name="Comma 2 3 2 4 2 2 3 8" xfId="5701"/>
    <cellStyle name="Comma 2 3 2 4 2 2 3 9" xfId="3645"/>
    <cellStyle name="Comma 2 3 2 4 2 2 4" xfId="17163"/>
    <cellStyle name="Comma 2 3 2 4 2 2 5" xfId="15079"/>
    <cellStyle name="Comma 2 3 2 4 2 2 6" xfId="12995"/>
    <cellStyle name="Comma 2 3 2 4 2 2 7" xfId="10911"/>
    <cellStyle name="Comma 2 3 2 4 2 2 8" xfId="8827"/>
    <cellStyle name="Comma 2 3 2 4 2 2 9" xfId="6743"/>
    <cellStyle name="Comma 2 3 2 4 2 3" xfId="774"/>
    <cellStyle name="Comma 2 3 2 4 2 3 10" xfId="2860"/>
    <cellStyle name="Comma 2 3 2 4 2 3 2" xfId="1818"/>
    <cellStyle name="Comma 2 3 2 4 2 3 2 2" xfId="18462"/>
    <cellStyle name="Comma 2 3 2 4 2 3 2 3" xfId="16378"/>
    <cellStyle name="Comma 2 3 2 4 2 3 2 4" xfId="14294"/>
    <cellStyle name="Comma 2 3 2 4 2 3 2 5" xfId="12210"/>
    <cellStyle name="Comma 2 3 2 4 2 3 2 6" xfId="10126"/>
    <cellStyle name="Comma 2 3 2 4 2 3 2 7" xfId="8042"/>
    <cellStyle name="Comma 2 3 2 4 2 3 2 8" xfId="5958"/>
    <cellStyle name="Comma 2 3 2 4 2 3 2 9" xfId="3902"/>
    <cellStyle name="Comma 2 3 2 4 2 3 3" xfId="17420"/>
    <cellStyle name="Comma 2 3 2 4 2 3 4" xfId="15336"/>
    <cellStyle name="Comma 2 3 2 4 2 3 5" xfId="13252"/>
    <cellStyle name="Comma 2 3 2 4 2 3 6" xfId="11168"/>
    <cellStyle name="Comma 2 3 2 4 2 3 7" xfId="9084"/>
    <cellStyle name="Comma 2 3 2 4 2 3 8" xfId="7000"/>
    <cellStyle name="Comma 2 3 2 4 2 3 9" xfId="4930"/>
    <cellStyle name="Comma 2 3 2 4 2 4" xfId="1301"/>
    <cellStyle name="Comma 2 3 2 4 2 4 2" xfId="17945"/>
    <cellStyle name="Comma 2 3 2 4 2 4 3" xfId="15861"/>
    <cellStyle name="Comma 2 3 2 4 2 4 4" xfId="13777"/>
    <cellStyle name="Comma 2 3 2 4 2 4 5" xfId="11693"/>
    <cellStyle name="Comma 2 3 2 4 2 4 6" xfId="9609"/>
    <cellStyle name="Comma 2 3 2 4 2 4 7" xfId="7525"/>
    <cellStyle name="Comma 2 3 2 4 2 4 8" xfId="5444"/>
    <cellStyle name="Comma 2 3 2 4 2 4 9" xfId="3385"/>
    <cellStyle name="Comma 2 3 2 4 2 5" xfId="16903"/>
    <cellStyle name="Comma 2 3 2 4 2 6" xfId="14819"/>
    <cellStyle name="Comma 2 3 2 4 2 7" xfId="12735"/>
    <cellStyle name="Comma 2 3 2 4 2 8" xfId="10651"/>
    <cellStyle name="Comma 2 3 2 4 2 9" xfId="8567"/>
    <cellStyle name="Comma 2 3 2 4 3" xfId="409"/>
    <cellStyle name="Comma 2 3 2 4 3 10" xfId="4565"/>
    <cellStyle name="Comma 2 3 2 4 3 11" xfId="2495"/>
    <cellStyle name="Comma 2 3 2 4 3 2" xfId="923"/>
    <cellStyle name="Comma 2 3 2 4 3 2 10" xfId="3009"/>
    <cellStyle name="Comma 2 3 2 4 3 2 2" xfId="1967"/>
    <cellStyle name="Comma 2 3 2 4 3 2 2 2" xfId="18611"/>
    <cellStyle name="Comma 2 3 2 4 3 2 2 3" xfId="16527"/>
    <cellStyle name="Comma 2 3 2 4 3 2 2 4" xfId="14443"/>
    <cellStyle name="Comma 2 3 2 4 3 2 2 5" xfId="12359"/>
    <cellStyle name="Comma 2 3 2 4 3 2 2 6" xfId="10275"/>
    <cellStyle name="Comma 2 3 2 4 3 2 2 7" xfId="8191"/>
    <cellStyle name="Comma 2 3 2 4 3 2 2 8" xfId="6107"/>
    <cellStyle name="Comma 2 3 2 4 3 2 2 9" xfId="4051"/>
    <cellStyle name="Comma 2 3 2 4 3 2 3" xfId="17569"/>
    <cellStyle name="Comma 2 3 2 4 3 2 4" xfId="15485"/>
    <cellStyle name="Comma 2 3 2 4 3 2 5" xfId="13401"/>
    <cellStyle name="Comma 2 3 2 4 3 2 6" xfId="11317"/>
    <cellStyle name="Comma 2 3 2 4 3 2 7" xfId="9233"/>
    <cellStyle name="Comma 2 3 2 4 3 2 8" xfId="7149"/>
    <cellStyle name="Comma 2 3 2 4 3 2 9" xfId="5079"/>
    <cellStyle name="Comma 2 3 2 4 3 3" xfId="1453"/>
    <cellStyle name="Comma 2 3 2 4 3 3 2" xfId="18097"/>
    <cellStyle name="Comma 2 3 2 4 3 3 3" xfId="16013"/>
    <cellStyle name="Comma 2 3 2 4 3 3 4" xfId="13929"/>
    <cellStyle name="Comma 2 3 2 4 3 3 5" xfId="11845"/>
    <cellStyle name="Comma 2 3 2 4 3 3 6" xfId="9761"/>
    <cellStyle name="Comma 2 3 2 4 3 3 7" xfId="7677"/>
    <cellStyle name="Comma 2 3 2 4 3 3 8" xfId="5593"/>
    <cellStyle name="Comma 2 3 2 4 3 3 9" xfId="3537"/>
    <cellStyle name="Comma 2 3 2 4 3 4" xfId="17055"/>
    <cellStyle name="Comma 2 3 2 4 3 5" xfId="14971"/>
    <cellStyle name="Comma 2 3 2 4 3 6" xfId="12887"/>
    <cellStyle name="Comma 2 3 2 4 3 7" xfId="10803"/>
    <cellStyle name="Comma 2 3 2 4 3 8" xfId="8719"/>
    <cellStyle name="Comma 2 3 2 4 3 9" xfId="6635"/>
    <cellStyle name="Comma 2 3 2 4 4" xfId="666"/>
    <cellStyle name="Comma 2 3 2 4 4 10" xfId="2752"/>
    <cellStyle name="Comma 2 3 2 4 4 2" xfId="1710"/>
    <cellStyle name="Comma 2 3 2 4 4 2 2" xfId="18354"/>
    <cellStyle name="Comma 2 3 2 4 4 2 3" xfId="16270"/>
    <cellStyle name="Comma 2 3 2 4 4 2 4" xfId="14186"/>
    <cellStyle name="Comma 2 3 2 4 4 2 5" xfId="12102"/>
    <cellStyle name="Comma 2 3 2 4 4 2 6" xfId="10018"/>
    <cellStyle name="Comma 2 3 2 4 4 2 7" xfId="7934"/>
    <cellStyle name="Comma 2 3 2 4 4 2 8" xfId="5850"/>
    <cellStyle name="Comma 2 3 2 4 4 2 9" xfId="3794"/>
    <cellStyle name="Comma 2 3 2 4 4 3" xfId="17312"/>
    <cellStyle name="Comma 2 3 2 4 4 4" xfId="15228"/>
    <cellStyle name="Comma 2 3 2 4 4 5" xfId="13144"/>
    <cellStyle name="Comma 2 3 2 4 4 6" xfId="11060"/>
    <cellStyle name="Comma 2 3 2 4 4 7" xfId="8976"/>
    <cellStyle name="Comma 2 3 2 4 4 8" xfId="6892"/>
    <cellStyle name="Comma 2 3 2 4 4 9" xfId="4822"/>
    <cellStyle name="Comma 2 3 2 4 5" xfId="1187"/>
    <cellStyle name="Comma 2 3 2 4 5 2" xfId="17831"/>
    <cellStyle name="Comma 2 3 2 4 5 3" xfId="15747"/>
    <cellStyle name="Comma 2 3 2 4 5 4" xfId="13663"/>
    <cellStyle name="Comma 2 3 2 4 5 5" xfId="11579"/>
    <cellStyle name="Comma 2 3 2 4 5 6" xfId="9495"/>
    <cellStyle name="Comma 2 3 2 4 5 7" xfId="7411"/>
    <cellStyle name="Comma 2 3 2 4 5 8" xfId="5336"/>
    <cellStyle name="Comma 2 3 2 4 5 9" xfId="3271"/>
    <cellStyle name="Comma 2 3 2 4 6" xfId="16789"/>
    <cellStyle name="Comma 2 3 2 4 7" xfId="14705"/>
    <cellStyle name="Comma 2 3 2 4 8" xfId="12621"/>
    <cellStyle name="Comma 2 3 2 4 9" xfId="10537"/>
    <cellStyle name="Comma 2 3 2 5" xfId="211"/>
    <cellStyle name="Comma 2 3 2 5 10" xfId="6445"/>
    <cellStyle name="Comma 2 3 2 5 11" xfId="4380"/>
    <cellStyle name="Comma 2 3 2 5 12" xfId="2305"/>
    <cellStyle name="Comma 2 3 2 5 2" xfId="481"/>
    <cellStyle name="Comma 2 3 2 5 2 10" xfId="4637"/>
    <cellStyle name="Comma 2 3 2 5 2 11" xfId="2567"/>
    <cellStyle name="Comma 2 3 2 5 2 2" xfId="995"/>
    <cellStyle name="Comma 2 3 2 5 2 2 10" xfId="3081"/>
    <cellStyle name="Comma 2 3 2 5 2 2 2" xfId="2039"/>
    <cellStyle name="Comma 2 3 2 5 2 2 2 2" xfId="18683"/>
    <cellStyle name="Comma 2 3 2 5 2 2 2 3" xfId="16599"/>
    <cellStyle name="Comma 2 3 2 5 2 2 2 4" xfId="14515"/>
    <cellStyle name="Comma 2 3 2 5 2 2 2 5" xfId="12431"/>
    <cellStyle name="Comma 2 3 2 5 2 2 2 6" xfId="10347"/>
    <cellStyle name="Comma 2 3 2 5 2 2 2 7" xfId="8263"/>
    <cellStyle name="Comma 2 3 2 5 2 2 2 8" xfId="6179"/>
    <cellStyle name="Comma 2 3 2 5 2 2 2 9" xfId="4123"/>
    <cellStyle name="Comma 2 3 2 5 2 2 3" xfId="17641"/>
    <cellStyle name="Comma 2 3 2 5 2 2 4" xfId="15557"/>
    <cellStyle name="Comma 2 3 2 5 2 2 5" xfId="13473"/>
    <cellStyle name="Comma 2 3 2 5 2 2 6" xfId="11389"/>
    <cellStyle name="Comma 2 3 2 5 2 2 7" xfId="9305"/>
    <cellStyle name="Comma 2 3 2 5 2 2 8" xfId="7221"/>
    <cellStyle name="Comma 2 3 2 5 2 2 9" xfId="5151"/>
    <cellStyle name="Comma 2 3 2 5 2 3" xfId="1525"/>
    <cellStyle name="Comma 2 3 2 5 2 3 2" xfId="18169"/>
    <cellStyle name="Comma 2 3 2 5 2 3 3" xfId="16085"/>
    <cellStyle name="Comma 2 3 2 5 2 3 4" xfId="14001"/>
    <cellStyle name="Comma 2 3 2 5 2 3 5" xfId="11917"/>
    <cellStyle name="Comma 2 3 2 5 2 3 6" xfId="9833"/>
    <cellStyle name="Comma 2 3 2 5 2 3 7" xfId="7749"/>
    <cellStyle name="Comma 2 3 2 5 2 3 8" xfId="5665"/>
    <cellStyle name="Comma 2 3 2 5 2 3 9" xfId="3609"/>
    <cellStyle name="Comma 2 3 2 5 2 4" xfId="17127"/>
    <cellStyle name="Comma 2 3 2 5 2 5" xfId="15043"/>
    <cellStyle name="Comma 2 3 2 5 2 6" xfId="12959"/>
    <cellStyle name="Comma 2 3 2 5 2 7" xfId="10875"/>
    <cellStyle name="Comma 2 3 2 5 2 8" xfId="8791"/>
    <cellStyle name="Comma 2 3 2 5 2 9" xfId="6707"/>
    <cellStyle name="Comma 2 3 2 5 3" xfId="738"/>
    <cellStyle name="Comma 2 3 2 5 3 10" xfId="2824"/>
    <cellStyle name="Comma 2 3 2 5 3 2" xfId="1782"/>
    <cellStyle name="Comma 2 3 2 5 3 2 2" xfId="18426"/>
    <cellStyle name="Comma 2 3 2 5 3 2 3" xfId="16342"/>
    <cellStyle name="Comma 2 3 2 5 3 2 4" xfId="14258"/>
    <cellStyle name="Comma 2 3 2 5 3 2 5" xfId="12174"/>
    <cellStyle name="Comma 2 3 2 5 3 2 6" xfId="10090"/>
    <cellStyle name="Comma 2 3 2 5 3 2 7" xfId="8006"/>
    <cellStyle name="Comma 2 3 2 5 3 2 8" xfId="5922"/>
    <cellStyle name="Comma 2 3 2 5 3 2 9" xfId="3866"/>
    <cellStyle name="Comma 2 3 2 5 3 3" xfId="17384"/>
    <cellStyle name="Comma 2 3 2 5 3 4" xfId="15300"/>
    <cellStyle name="Comma 2 3 2 5 3 5" xfId="13216"/>
    <cellStyle name="Comma 2 3 2 5 3 6" xfId="11132"/>
    <cellStyle name="Comma 2 3 2 5 3 7" xfId="9048"/>
    <cellStyle name="Comma 2 3 2 5 3 8" xfId="6964"/>
    <cellStyle name="Comma 2 3 2 5 3 9" xfId="4894"/>
    <cellStyle name="Comma 2 3 2 5 4" xfId="1263"/>
    <cellStyle name="Comma 2 3 2 5 4 2" xfId="17907"/>
    <cellStyle name="Comma 2 3 2 5 4 3" xfId="15823"/>
    <cellStyle name="Comma 2 3 2 5 4 4" xfId="13739"/>
    <cellStyle name="Comma 2 3 2 5 4 5" xfId="11655"/>
    <cellStyle name="Comma 2 3 2 5 4 6" xfId="9571"/>
    <cellStyle name="Comma 2 3 2 5 4 7" xfId="7487"/>
    <cellStyle name="Comma 2 3 2 5 4 8" xfId="5408"/>
    <cellStyle name="Comma 2 3 2 5 4 9" xfId="3347"/>
    <cellStyle name="Comma 2 3 2 5 5" xfId="16865"/>
    <cellStyle name="Comma 2 3 2 5 6" xfId="14781"/>
    <cellStyle name="Comma 2 3 2 5 7" xfId="12697"/>
    <cellStyle name="Comma 2 3 2 5 8" xfId="10613"/>
    <cellStyle name="Comma 2 3 2 5 9" xfId="8529"/>
    <cellStyle name="Comma 2 3 2 6" xfId="89"/>
    <cellStyle name="Comma 2 3 2 6 10" xfId="6331"/>
    <cellStyle name="Comma 2 3 2 6 11" xfId="4272"/>
    <cellStyle name="Comma 2 3 2 6 12" xfId="2191"/>
    <cellStyle name="Comma 2 3 2 6 2" xfId="373"/>
    <cellStyle name="Comma 2 3 2 6 2 10" xfId="4529"/>
    <cellStyle name="Comma 2 3 2 6 2 11" xfId="2459"/>
    <cellStyle name="Comma 2 3 2 6 2 2" xfId="887"/>
    <cellStyle name="Comma 2 3 2 6 2 2 10" xfId="2973"/>
    <cellStyle name="Comma 2 3 2 6 2 2 2" xfId="1931"/>
    <cellStyle name="Comma 2 3 2 6 2 2 2 2" xfId="18575"/>
    <cellStyle name="Comma 2 3 2 6 2 2 2 3" xfId="16491"/>
    <cellStyle name="Comma 2 3 2 6 2 2 2 4" xfId="14407"/>
    <cellStyle name="Comma 2 3 2 6 2 2 2 5" xfId="12323"/>
    <cellStyle name="Comma 2 3 2 6 2 2 2 6" xfId="10239"/>
    <cellStyle name="Comma 2 3 2 6 2 2 2 7" xfId="8155"/>
    <cellStyle name="Comma 2 3 2 6 2 2 2 8" xfId="6071"/>
    <cellStyle name="Comma 2 3 2 6 2 2 2 9" xfId="4015"/>
    <cellStyle name="Comma 2 3 2 6 2 2 3" xfId="17533"/>
    <cellStyle name="Comma 2 3 2 6 2 2 4" xfId="15449"/>
    <cellStyle name="Comma 2 3 2 6 2 2 5" xfId="13365"/>
    <cellStyle name="Comma 2 3 2 6 2 2 6" xfId="11281"/>
    <cellStyle name="Comma 2 3 2 6 2 2 7" xfId="9197"/>
    <cellStyle name="Comma 2 3 2 6 2 2 8" xfId="7113"/>
    <cellStyle name="Comma 2 3 2 6 2 2 9" xfId="5043"/>
    <cellStyle name="Comma 2 3 2 6 2 3" xfId="1417"/>
    <cellStyle name="Comma 2 3 2 6 2 3 2" xfId="18061"/>
    <cellStyle name="Comma 2 3 2 6 2 3 3" xfId="15977"/>
    <cellStyle name="Comma 2 3 2 6 2 3 4" xfId="13893"/>
    <cellStyle name="Comma 2 3 2 6 2 3 5" xfId="11809"/>
    <cellStyle name="Comma 2 3 2 6 2 3 6" xfId="9725"/>
    <cellStyle name="Comma 2 3 2 6 2 3 7" xfId="7641"/>
    <cellStyle name="Comma 2 3 2 6 2 3 8" xfId="5557"/>
    <cellStyle name="Comma 2 3 2 6 2 3 9" xfId="3501"/>
    <cellStyle name="Comma 2 3 2 6 2 4" xfId="17019"/>
    <cellStyle name="Comma 2 3 2 6 2 5" xfId="14935"/>
    <cellStyle name="Comma 2 3 2 6 2 6" xfId="12851"/>
    <cellStyle name="Comma 2 3 2 6 2 7" xfId="10767"/>
    <cellStyle name="Comma 2 3 2 6 2 8" xfId="8683"/>
    <cellStyle name="Comma 2 3 2 6 2 9" xfId="6599"/>
    <cellStyle name="Comma 2 3 2 6 3" xfId="630"/>
    <cellStyle name="Comma 2 3 2 6 3 10" xfId="2716"/>
    <cellStyle name="Comma 2 3 2 6 3 2" xfId="1674"/>
    <cellStyle name="Comma 2 3 2 6 3 2 2" xfId="18318"/>
    <cellStyle name="Comma 2 3 2 6 3 2 3" xfId="16234"/>
    <cellStyle name="Comma 2 3 2 6 3 2 4" xfId="14150"/>
    <cellStyle name="Comma 2 3 2 6 3 2 5" xfId="12066"/>
    <cellStyle name="Comma 2 3 2 6 3 2 6" xfId="9982"/>
    <cellStyle name="Comma 2 3 2 6 3 2 7" xfId="7898"/>
    <cellStyle name="Comma 2 3 2 6 3 2 8" xfId="5814"/>
    <cellStyle name="Comma 2 3 2 6 3 2 9" xfId="3758"/>
    <cellStyle name="Comma 2 3 2 6 3 3" xfId="17276"/>
    <cellStyle name="Comma 2 3 2 6 3 4" xfId="15192"/>
    <cellStyle name="Comma 2 3 2 6 3 5" xfId="13108"/>
    <cellStyle name="Comma 2 3 2 6 3 6" xfId="11024"/>
    <cellStyle name="Comma 2 3 2 6 3 7" xfId="8940"/>
    <cellStyle name="Comma 2 3 2 6 3 8" xfId="6856"/>
    <cellStyle name="Comma 2 3 2 6 3 9" xfId="4786"/>
    <cellStyle name="Comma 2 3 2 6 4" xfId="1149"/>
    <cellStyle name="Comma 2 3 2 6 4 2" xfId="17793"/>
    <cellStyle name="Comma 2 3 2 6 4 3" xfId="15709"/>
    <cellStyle name="Comma 2 3 2 6 4 4" xfId="13625"/>
    <cellStyle name="Comma 2 3 2 6 4 5" xfId="11541"/>
    <cellStyle name="Comma 2 3 2 6 4 6" xfId="9457"/>
    <cellStyle name="Comma 2 3 2 6 4 7" xfId="7373"/>
    <cellStyle name="Comma 2 3 2 6 4 8" xfId="5300"/>
    <cellStyle name="Comma 2 3 2 6 4 9" xfId="3233"/>
    <cellStyle name="Comma 2 3 2 6 5" xfId="16751"/>
    <cellStyle name="Comma 2 3 2 6 6" xfId="14667"/>
    <cellStyle name="Comma 2 3 2 6 7" xfId="12583"/>
    <cellStyle name="Comma 2 3 2 6 8" xfId="10499"/>
    <cellStyle name="Comma 2 3 2 6 9" xfId="8415"/>
    <cellStyle name="Comma 2 3 2 7" xfId="351"/>
    <cellStyle name="Comma 2 3 2 7 10" xfId="4507"/>
    <cellStyle name="Comma 2 3 2 7 11" xfId="2437"/>
    <cellStyle name="Comma 2 3 2 7 2" xfId="865"/>
    <cellStyle name="Comma 2 3 2 7 2 10" xfId="2951"/>
    <cellStyle name="Comma 2 3 2 7 2 2" xfId="1909"/>
    <cellStyle name="Comma 2 3 2 7 2 2 2" xfId="18553"/>
    <cellStyle name="Comma 2 3 2 7 2 2 3" xfId="16469"/>
    <cellStyle name="Comma 2 3 2 7 2 2 4" xfId="14385"/>
    <cellStyle name="Comma 2 3 2 7 2 2 5" xfId="12301"/>
    <cellStyle name="Comma 2 3 2 7 2 2 6" xfId="10217"/>
    <cellStyle name="Comma 2 3 2 7 2 2 7" xfId="8133"/>
    <cellStyle name="Comma 2 3 2 7 2 2 8" xfId="6049"/>
    <cellStyle name="Comma 2 3 2 7 2 2 9" xfId="3993"/>
    <cellStyle name="Comma 2 3 2 7 2 3" xfId="17511"/>
    <cellStyle name="Comma 2 3 2 7 2 4" xfId="15427"/>
    <cellStyle name="Comma 2 3 2 7 2 5" xfId="13343"/>
    <cellStyle name="Comma 2 3 2 7 2 6" xfId="11259"/>
    <cellStyle name="Comma 2 3 2 7 2 7" xfId="9175"/>
    <cellStyle name="Comma 2 3 2 7 2 8" xfId="7091"/>
    <cellStyle name="Comma 2 3 2 7 2 9" xfId="5021"/>
    <cellStyle name="Comma 2 3 2 7 3" xfId="1395"/>
    <cellStyle name="Comma 2 3 2 7 3 2" xfId="18039"/>
    <cellStyle name="Comma 2 3 2 7 3 3" xfId="15955"/>
    <cellStyle name="Comma 2 3 2 7 3 4" xfId="13871"/>
    <cellStyle name="Comma 2 3 2 7 3 5" xfId="11787"/>
    <cellStyle name="Comma 2 3 2 7 3 6" xfId="9703"/>
    <cellStyle name="Comma 2 3 2 7 3 7" xfId="7619"/>
    <cellStyle name="Comma 2 3 2 7 3 8" xfId="5535"/>
    <cellStyle name="Comma 2 3 2 7 3 9" xfId="3479"/>
    <cellStyle name="Comma 2 3 2 7 4" xfId="16997"/>
    <cellStyle name="Comma 2 3 2 7 5" xfId="14913"/>
    <cellStyle name="Comma 2 3 2 7 6" xfId="12829"/>
    <cellStyle name="Comma 2 3 2 7 7" xfId="10745"/>
    <cellStyle name="Comma 2 3 2 7 8" xfId="8661"/>
    <cellStyle name="Comma 2 3 2 7 9" xfId="6577"/>
    <cellStyle name="Comma 2 3 2 8" xfId="608"/>
    <cellStyle name="Comma 2 3 2 8 10" xfId="2694"/>
    <cellStyle name="Comma 2 3 2 8 2" xfId="1652"/>
    <cellStyle name="Comma 2 3 2 8 2 2" xfId="18296"/>
    <cellStyle name="Comma 2 3 2 8 2 3" xfId="16212"/>
    <cellStyle name="Comma 2 3 2 8 2 4" xfId="14128"/>
    <cellStyle name="Comma 2 3 2 8 2 5" xfId="12044"/>
    <cellStyle name="Comma 2 3 2 8 2 6" xfId="9960"/>
    <cellStyle name="Comma 2 3 2 8 2 7" xfId="7876"/>
    <cellStyle name="Comma 2 3 2 8 2 8" xfId="5792"/>
    <cellStyle name="Comma 2 3 2 8 2 9" xfId="3736"/>
    <cellStyle name="Comma 2 3 2 8 3" xfId="17254"/>
    <cellStyle name="Comma 2 3 2 8 4" xfId="15170"/>
    <cellStyle name="Comma 2 3 2 8 5" xfId="13086"/>
    <cellStyle name="Comma 2 3 2 8 6" xfId="11002"/>
    <cellStyle name="Comma 2 3 2 8 7" xfId="8918"/>
    <cellStyle name="Comma 2 3 2 8 8" xfId="6834"/>
    <cellStyle name="Comma 2 3 2 8 9" xfId="4764"/>
    <cellStyle name="Comma 2 3 2 9" xfId="1124"/>
    <cellStyle name="Comma 2 3 2 9 2" xfId="17770"/>
    <cellStyle name="Comma 2 3 2 9 3" xfId="15686"/>
    <cellStyle name="Comma 2 3 2 9 4" xfId="13602"/>
    <cellStyle name="Comma 2 3 2 9 5" xfId="11518"/>
    <cellStyle name="Comma 2 3 2 9 6" xfId="9434"/>
    <cellStyle name="Comma 2 3 2 9 7" xfId="7350"/>
    <cellStyle name="Comma 2 3 2 9 8" xfId="5278"/>
    <cellStyle name="Comma 2 3 2 9 9" xfId="3210"/>
    <cellStyle name="Comma 2 3 3" xfId="99"/>
    <cellStyle name="Comma 2 3 3 10" xfId="12592"/>
    <cellStyle name="Comma 2 3 3 11" xfId="10508"/>
    <cellStyle name="Comma 2 3 3 12" xfId="8424"/>
    <cellStyle name="Comma 2 3 3 13" xfId="6340"/>
    <cellStyle name="Comma 2 3 3 14" xfId="4281"/>
    <cellStyle name="Comma 2 3 3 15" xfId="2200"/>
    <cellStyle name="Comma 2 3 3 2" xfId="177"/>
    <cellStyle name="Comma 2 3 3 2 10" xfId="8500"/>
    <cellStyle name="Comma 2 3 3 2 11" xfId="6416"/>
    <cellStyle name="Comma 2 3 3 2 12" xfId="4353"/>
    <cellStyle name="Comma 2 3 3 2 13" xfId="2276"/>
    <cellStyle name="Comma 2 3 3 2 2" xfId="299"/>
    <cellStyle name="Comma 2 3 3 2 2 10" xfId="6530"/>
    <cellStyle name="Comma 2 3 3 2 2 11" xfId="4461"/>
    <cellStyle name="Comma 2 3 3 2 2 12" xfId="2390"/>
    <cellStyle name="Comma 2 3 3 2 2 2" xfId="562"/>
    <cellStyle name="Comma 2 3 3 2 2 2 10" xfId="4718"/>
    <cellStyle name="Comma 2 3 3 2 2 2 11" xfId="2648"/>
    <cellStyle name="Comma 2 3 3 2 2 2 2" xfId="1076"/>
    <cellStyle name="Comma 2 3 3 2 2 2 2 10" xfId="3162"/>
    <cellStyle name="Comma 2 3 3 2 2 2 2 2" xfId="2120"/>
    <cellStyle name="Comma 2 3 3 2 2 2 2 2 2" xfId="18764"/>
    <cellStyle name="Comma 2 3 3 2 2 2 2 2 3" xfId="16680"/>
    <cellStyle name="Comma 2 3 3 2 2 2 2 2 4" xfId="14596"/>
    <cellStyle name="Comma 2 3 3 2 2 2 2 2 5" xfId="12512"/>
    <cellStyle name="Comma 2 3 3 2 2 2 2 2 6" xfId="10428"/>
    <cellStyle name="Comma 2 3 3 2 2 2 2 2 7" xfId="8344"/>
    <cellStyle name="Comma 2 3 3 2 2 2 2 2 8" xfId="6260"/>
    <cellStyle name="Comma 2 3 3 2 2 2 2 2 9" xfId="4204"/>
    <cellStyle name="Comma 2 3 3 2 2 2 2 3" xfId="17722"/>
    <cellStyle name="Comma 2 3 3 2 2 2 2 4" xfId="15638"/>
    <cellStyle name="Comma 2 3 3 2 2 2 2 5" xfId="13554"/>
    <cellStyle name="Comma 2 3 3 2 2 2 2 6" xfId="11470"/>
    <cellStyle name="Comma 2 3 3 2 2 2 2 7" xfId="9386"/>
    <cellStyle name="Comma 2 3 3 2 2 2 2 8" xfId="7302"/>
    <cellStyle name="Comma 2 3 3 2 2 2 2 9" xfId="5232"/>
    <cellStyle name="Comma 2 3 3 2 2 2 3" xfId="1606"/>
    <cellStyle name="Comma 2 3 3 2 2 2 3 2" xfId="18250"/>
    <cellStyle name="Comma 2 3 3 2 2 2 3 3" xfId="16166"/>
    <cellStyle name="Comma 2 3 3 2 2 2 3 4" xfId="14082"/>
    <cellStyle name="Comma 2 3 3 2 2 2 3 5" xfId="11998"/>
    <cellStyle name="Comma 2 3 3 2 2 2 3 6" xfId="9914"/>
    <cellStyle name="Comma 2 3 3 2 2 2 3 7" xfId="7830"/>
    <cellStyle name="Comma 2 3 3 2 2 2 3 8" xfId="5746"/>
    <cellStyle name="Comma 2 3 3 2 2 2 3 9" xfId="3690"/>
    <cellStyle name="Comma 2 3 3 2 2 2 4" xfId="17208"/>
    <cellStyle name="Comma 2 3 3 2 2 2 5" xfId="15124"/>
    <cellStyle name="Comma 2 3 3 2 2 2 6" xfId="13040"/>
    <cellStyle name="Comma 2 3 3 2 2 2 7" xfId="10956"/>
    <cellStyle name="Comma 2 3 3 2 2 2 8" xfId="8872"/>
    <cellStyle name="Comma 2 3 3 2 2 2 9" xfId="6788"/>
    <cellStyle name="Comma 2 3 3 2 2 3" xfId="819"/>
    <cellStyle name="Comma 2 3 3 2 2 3 10" xfId="2905"/>
    <cellStyle name="Comma 2 3 3 2 2 3 2" xfId="1863"/>
    <cellStyle name="Comma 2 3 3 2 2 3 2 2" xfId="18507"/>
    <cellStyle name="Comma 2 3 3 2 2 3 2 3" xfId="16423"/>
    <cellStyle name="Comma 2 3 3 2 2 3 2 4" xfId="14339"/>
    <cellStyle name="Comma 2 3 3 2 2 3 2 5" xfId="12255"/>
    <cellStyle name="Comma 2 3 3 2 2 3 2 6" xfId="10171"/>
    <cellStyle name="Comma 2 3 3 2 2 3 2 7" xfId="8087"/>
    <cellStyle name="Comma 2 3 3 2 2 3 2 8" xfId="6003"/>
    <cellStyle name="Comma 2 3 3 2 2 3 2 9" xfId="3947"/>
    <cellStyle name="Comma 2 3 3 2 2 3 3" xfId="17465"/>
    <cellStyle name="Comma 2 3 3 2 2 3 4" xfId="15381"/>
    <cellStyle name="Comma 2 3 3 2 2 3 5" xfId="13297"/>
    <cellStyle name="Comma 2 3 3 2 2 3 6" xfId="11213"/>
    <cellStyle name="Comma 2 3 3 2 2 3 7" xfId="9129"/>
    <cellStyle name="Comma 2 3 3 2 2 3 8" xfId="7045"/>
    <cellStyle name="Comma 2 3 3 2 2 3 9" xfId="4975"/>
    <cellStyle name="Comma 2 3 3 2 2 4" xfId="1348"/>
    <cellStyle name="Comma 2 3 3 2 2 4 2" xfId="17992"/>
    <cellStyle name="Comma 2 3 3 2 2 4 3" xfId="15908"/>
    <cellStyle name="Comma 2 3 3 2 2 4 4" xfId="13824"/>
    <cellStyle name="Comma 2 3 3 2 2 4 5" xfId="11740"/>
    <cellStyle name="Comma 2 3 3 2 2 4 6" xfId="9656"/>
    <cellStyle name="Comma 2 3 3 2 2 4 7" xfId="7572"/>
    <cellStyle name="Comma 2 3 3 2 2 4 8" xfId="5489"/>
    <cellStyle name="Comma 2 3 3 2 2 4 9" xfId="3432"/>
    <cellStyle name="Comma 2 3 3 2 2 5" xfId="16950"/>
    <cellStyle name="Comma 2 3 3 2 2 6" xfId="14866"/>
    <cellStyle name="Comma 2 3 3 2 2 7" xfId="12782"/>
    <cellStyle name="Comma 2 3 3 2 2 8" xfId="10698"/>
    <cellStyle name="Comma 2 3 3 2 2 9" xfId="8614"/>
    <cellStyle name="Comma 2 3 3 2 3" xfId="454"/>
    <cellStyle name="Comma 2 3 3 2 3 10" xfId="4610"/>
    <cellStyle name="Comma 2 3 3 2 3 11" xfId="2540"/>
    <cellStyle name="Comma 2 3 3 2 3 2" xfId="968"/>
    <cellStyle name="Comma 2 3 3 2 3 2 10" xfId="3054"/>
    <cellStyle name="Comma 2 3 3 2 3 2 2" xfId="2012"/>
    <cellStyle name="Comma 2 3 3 2 3 2 2 2" xfId="18656"/>
    <cellStyle name="Comma 2 3 3 2 3 2 2 3" xfId="16572"/>
    <cellStyle name="Comma 2 3 3 2 3 2 2 4" xfId="14488"/>
    <cellStyle name="Comma 2 3 3 2 3 2 2 5" xfId="12404"/>
    <cellStyle name="Comma 2 3 3 2 3 2 2 6" xfId="10320"/>
    <cellStyle name="Comma 2 3 3 2 3 2 2 7" xfId="8236"/>
    <cellStyle name="Comma 2 3 3 2 3 2 2 8" xfId="6152"/>
    <cellStyle name="Comma 2 3 3 2 3 2 2 9" xfId="4096"/>
    <cellStyle name="Comma 2 3 3 2 3 2 3" xfId="17614"/>
    <cellStyle name="Comma 2 3 3 2 3 2 4" xfId="15530"/>
    <cellStyle name="Comma 2 3 3 2 3 2 5" xfId="13446"/>
    <cellStyle name="Comma 2 3 3 2 3 2 6" xfId="11362"/>
    <cellStyle name="Comma 2 3 3 2 3 2 7" xfId="9278"/>
    <cellStyle name="Comma 2 3 3 2 3 2 8" xfId="7194"/>
    <cellStyle name="Comma 2 3 3 2 3 2 9" xfId="5124"/>
    <cellStyle name="Comma 2 3 3 2 3 3" xfId="1498"/>
    <cellStyle name="Comma 2 3 3 2 3 3 2" xfId="18142"/>
    <cellStyle name="Comma 2 3 3 2 3 3 3" xfId="16058"/>
    <cellStyle name="Comma 2 3 3 2 3 3 4" xfId="13974"/>
    <cellStyle name="Comma 2 3 3 2 3 3 5" xfId="11890"/>
    <cellStyle name="Comma 2 3 3 2 3 3 6" xfId="9806"/>
    <cellStyle name="Comma 2 3 3 2 3 3 7" xfId="7722"/>
    <cellStyle name="Comma 2 3 3 2 3 3 8" xfId="5638"/>
    <cellStyle name="Comma 2 3 3 2 3 3 9" xfId="3582"/>
    <cellStyle name="Comma 2 3 3 2 3 4" xfId="17100"/>
    <cellStyle name="Comma 2 3 3 2 3 5" xfId="15016"/>
    <cellStyle name="Comma 2 3 3 2 3 6" xfId="12932"/>
    <cellStyle name="Comma 2 3 3 2 3 7" xfId="10848"/>
    <cellStyle name="Comma 2 3 3 2 3 8" xfId="8764"/>
    <cellStyle name="Comma 2 3 3 2 3 9" xfId="6680"/>
    <cellStyle name="Comma 2 3 3 2 4" xfId="711"/>
    <cellStyle name="Comma 2 3 3 2 4 10" xfId="2797"/>
    <cellStyle name="Comma 2 3 3 2 4 2" xfId="1755"/>
    <cellStyle name="Comma 2 3 3 2 4 2 2" xfId="18399"/>
    <cellStyle name="Comma 2 3 3 2 4 2 3" xfId="16315"/>
    <cellStyle name="Comma 2 3 3 2 4 2 4" xfId="14231"/>
    <cellStyle name="Comma 2 3 3 2 4 2 5" xfId="12147"/>
    <cellStyle name="Comma 2 3 3 2 4 2 6" xfId="10063"/>
    <cellStyle name="Comma 2 3 3 2 4 2 7" xfId="7979"/>
    <cellStyle name="Comma 2 3 3 2 4 2 8" xfId="5895"/>
    <cellStyle name="Comma 2 3 3 2 4 2 9" xfId="3839"/>
    <cellStyle name="Comma 2 3 3 2 4 3" xfId="17357"/>
    <cellStyle name="Comma 2 3 3 2 4 4" xfId="15273"/>
    <cellStyle name="Comma 2 3 3 2 4 5" xfId="13189"/>
    <cellStyle name="Comma 2 3 3 2 4 6" xfId="11105"/>
    <cellStyle name="Comma 2 3 3 2 4 7" xfId="9021"/>
    <cellStyle name="Comma 2 3 3 2 4 8" xfId="6937"/>
    <cellStyle name="Comma 2 3 3 2 4 9" xfId="4867"/>
    <cellStyle name="Comma 2 3 3 2 5" xfId="1234"/>
    <cellStyle name="Comma 2 3 3 2 5 2" xfId="17878"/>
    <cellStyle name="Comma 2 3 3 2 5 3" xfId="15794"/>
    <cellStyle name="Comma 2 3 3 2 5 4" xfId="13710"/>
    <cellStyle name="Comma 2 3 3 2 5 5" xfId="11626"/>
    <cellStyle name="Comma 2 3 3 2 5 6" xfId="9542"/>
    <cellStyle name="Comma 2 3 3 2 5 7" xfId="7458"/>
    <cellStyle name="Comma 2 3 3 2 5 8" xfId="5381"/>
    <cellStyle name="Comma 2 3 3 2 5 9" xfId="3318"/>
    <cellStyle name="Comma 2 3 3 2 6" xfId="16836"/>
    <cellStyle name="Comma 2 3 3 2 7" xfId="14752"/>
    <cellStyle name="Comma 2 3 3 2 8" xfId="12668"/>
    <cellStyle name="Comma 2 3 3 2 9" xfId="10584"/>
    <cellStyle name="Comma 2 3 3 3" xfId="138"/>
    <cellStyle name="Comma 2 3 3 3 10" xfId="8462"/>
    <cellStyle name="Comma 2 3 3 3 11" xfId="6378"/>
    <cellStyle name="Comma 2 3 3 3 12" xfId="4317"/>
    <cellStyle name="Comma 2 3 3 3 13" xfId="2238"/>
    <cellStyle name="Comma 2 3 3 3 2" xfId="260"/>
    <cellStyle name="Comma 2 3 3 3 2 10" xfId="6492"/>
    <cellStyle name="Comma 2 3 3 3 2 11" xfId="4425"/>
    <cellStyle name="Comma 2 3 3 3 2 12" xfId="2352"/>
    <cellStyle name="Comma 2 3 3 3 2 2" xfId="526"/>
    <cellStyle name="Comma 2 3 3 3 2 2 10" xfId="4682"/>
    <cellStyle name="Comma 2 3 3 3 2 2 11" xfId="2612"/>
    <cellStyle name="Comma 2 3 3 3 2 2 2" xfId="1040"/>
    <cellStyle name="Comma 2 3 3 3 2 2 2 10" xfId="3126"/>
    <cellStyle name="Comma 2 3 3 3 2 2 2 2" xfId="2084"/>
    <cellStyle name="Comma 2 3 3 3 2 2 2 2 2" xfId="18728"/>
    <cellStyle name="Comma 2 3 3 3 2 2 2 2 3" xfId="16644"/>
    <cellStyle name="Comma 2 3 3 3 2 2 2 2 4" xfId="14560"/>
    <cellStyle name="Comma 2 3 3 3 2 2 2 2 5" xfId="12476"/>
    <cellStyle name="Comma 2 3 3 3 2 2 2 2 6" xfId="10392"/>
    <cellStyle name="Comma 2 3 3 3 2 2 2 2 7" xfId="8308"/>
    <cellStyle name="Comma 2 3 3 3 2 2 2 2 8" xfId="6224"/>
    <cellStyle name="Comma 2 3 3 3 2 2 2 2 9" xfId="4168"/>
    <cellStyle name="Comma 2 3 3 3 2 2 2 3" xfId="17686"/>
    <cellStyle name="Comma 2 3 3 3 2 2 2 4" xfId="15602"/>
    <cellStyle name="Comma 2 3 3 3 2 2 2 5" xfId="13518"/>
    <cellStyle name="Comma 2 3 3 3 2 2 2 6" xfId="11434"/>
    <cellStyle name="Comma 2 3 3 3 2 2 2 7" xfId="9350"/>
    <cellStyle name="Comma 2 3 3 3 2 2 2 8" xfId="7266"/>
    <cellStyle name="Comma 2 3 3 3 2 2 2 9" xfId="5196"/>
    <cellStyle name="Comma 2 3 3 3 2 2 3" xfId="1570"/>
    <cellStyle name="Comma 2 3 3 3 2 2 3 2" xfId="18214"/>
    <cellStyle name="Comma 2 3 3 3 2 2 3 3" xfId="16130"/>
    <cellStyle name="Comma 2 3 3 3 2 2 3 4" xfId="14046"/>
    <cellStyle name="Comma 2 3 3 3 2 2 3 5" xfId="11962"/>
    <cellStyle name="Comma 2 3 3 3 2 2 3 6" xfId="9878"/>
    <cellStyle name="Comma 2 3 3 3 2 2 3 7" xfId="7794"/>
    <cellStyle name="Comma 2 3 3 3 2 2 3 8" xfId="5710"/>
    <cellStyle name="Comma 2 3 3 3 2 2 3 9" xfId="3654"/>
    <cellStyle name="Comma 2 3 3 3 2 2 4" xfId="17172"/>
    <cellStyle name="Comma 2 3 3 3 2 2 5" xfId="15088"/>
    <cellStyle name="Comma 2 3 3 3 2 2 6" xfId="13004"/>
    <cellStyle name="Comma 2 3 3 3 2 2 7" xfId="10920"/>
    <cellStyle name="Comma 2 3 3 3 2 2 8" xfId="8836"/>
    <cellStyle name="Comma 2 3 3 3 2 2 9" xfId="6752"/>
    <cellStyle name="Comma 2 3 3 3 2 3" xfId="783"/>
    <cellStyle name="Comma 2 3 3 3 2 3 10" xfId="2869"/>
    <cellStyle name="Comma 2 3 3 3 2 3 2" xfId="1827"/>
    <cellStyle name="Comma 2 3 3 3 2 3 2 2" xfId="18471"/>
    <cellStyle name="Comma 2 3 3 3 2 3 2 3" xfId="16387"/>
    <cellStyle name="Comma 2 3 3 3 2 3 2 4" xfId="14303"/>
    <cellStyle name="Comma 2 3 3 3 2 3 2 5" xfId="12219"/>
    <cellStyle name="Comma 2 3 3 3 2 3 2 6" xfId="10135"/>
    <cellStyle name="Comma 2 3 3 3 2 3 2 7" xfId="8051"/>
    <cellStyle name="Comma 2 3 3 3 2 3 2 8" xfId="5967"/>
    <cellStyle name="Comma 2 3 3 3 2 3 2 9" xfId="3911"/>
    <cellStyle name="Comma 2 3 3 3 2 3 3" xfId="17429"/>
    <cellStyle name="Comma 2 3 3 3 2 3 4" xfId="15345"/>
    <cellStyle name="Comma 2 3 3 3 2 3 5" xfId="13261"/>
    <cellStyle name="Comma 2 3 3 3 2 3 6" xfId="11177"/>
    <cellStyle name="Comma 2 3 3 3 2 3 7" xfId="9093"/>
    <cellStyle name="Comma 2 3 3 3 2 3 8" xfId="7009"/>
    <cellStyle name="Comma 2 3 3 3 2 3 9" xfId="4939"/>
    <cellStyle name="Comma 2 3 3 3 2 4" xfId="1310"/>
    <cellStyle name="Comma 2 3 3 3 2 4 2" xfId="17954"/>
    <cellStyle name="Comma 2 3 3 3 2 4 3" xfId="15870"/>
    <cellStyle name="Comma 2 3 3 3 2 4 4" xfId="13786"/>
    <cellStyle name="Comma 2 3 3 3 2 4 5" xfId="11702"/>
    <cellStyle name="Comma 2 3 3 3 2 4 6" xfId="9618"/>
    <cellStyle name="Comma 2 3 3 3 2 4 7" xfId="7534"/>
    <cellStyle name="Comma 2 3 3 3 2 4 8" xfId="5453"/>
    <cellStyle name="Comma 2 3 3 3 2 4 9" xfId="3394"/>
    <cellStyle name="Comma 2 3 3 3 2 5" xfId="16912"/>
    <cellStyle name="Comma 2 3 3 3 2 6" xfId="14828"/>
    <cellStyle name="Comma 2 3 3 3 2 7" xfId="12744"/>
    <cellStyle name="Comma 2 3 3 3 2 8" xfId="10660"/>
    <cellStyle name="Comma 2 3 3 3 2 9" xfId="8576"/>
    <cellStyle name="Comma 2 3 3 3 3" xfId="418"/>
    <cellStyle name="Comma 2 3 3 3 3 10" xfId="4574"/>
    <cellStyle name="Comma 2 3 3 3 3 11" xfId="2504"/>
    <cellStyle name="Comma 2 3 3 3 3 2" xfId="932"/>
    <cellStyle name="Comma 2 3 3 3 3 2 10" xfId="3018"/>
    <cellStyle name="Comma 2 3 3 3 3 2 2" xfId="1976"/>
    <cellStyle name="Comma 2 3 3 3 3 2 2 2" xfId="18620"/>
    <cellStyle name="Comma 2 3 3 3 3 2 2 3" xfId="16536"/>
    <cellStyle name="Comma 2 3 3 3 3 2 2 4" xfId="14452"/>
    <cellStyle name="Comma 2 3 3 3 3 2 2 5" xfId="12368"/>
    <cellStyle name="Comma 2 3 3 3 3 2 2 6" xfId="10284"/>
    <cellStyle name="Comma 2 3 3 3 3 2 2 7" xfId="8200"/>
    <cellStyle name="Comma 2 3 3 3 3 2 2 8" xfId="6116"/>
    <cellStyle name="Comma 2 3 3 3 3 2 2 9" xfId="4060"/>
    <cellStyle name="Comma 2 3 3 3 3 2 3" xfId="17578"/>
    <cellStyle name="Comma 2 3 3 3 3 2 4" xfId="15494"/>
    <cellStyle name="Comma 2 3 3 3 3 2 5" xfId="13410"/>
    <cellStyle name="Comma 2 3 3 3 3 2 6" xfId="11326"/>
    <cellStyle name="Comma 2 3 3 3 3 2 7" xfId="9242"/>
    <cellStyle name="Comma 2 3 3 3 3 2 8" xfId="7158"/>
    <cellStyle name="Comma 2 3 3 3 3 2 9" xfId="5088"/>
    <cellStyle name="Comma 2 3 3 3 3 3" xfId="1462"/>
    <cellStyle name="Comma 2 3 3 3 3 3 2" xfId="18106"/>
    <cellStyle name="Comma 2 3 3 3 3 3 3" xfId="16022"/>
    <cellStyle name="Comma 2 3 3 3 3 3 4" xfId="13938"/>
    <cellStyle name="Comma 2 3 3 3 3 3 5" xfId="11854"/>
    <cellStyle name="Comma 2 3 3 3 3 3 6" xfId="9770"/>
    <cellStyle name="Comma 2 3 3 3 3 3 7" xfId="7686"/>
    <cellStyle name="Comma 2 3 3 3 3 3 8" xfId="5602"/>
    <cellStyle name="Comma 2 3 3 3 3 3 9" xfId="3546"/>
    <cellStyle name="Comma 2 3 3 3 3 4" xfId="17064"/>
    <cellStyle name="Comma 2 3 3 3 3 5" xfId="14980"/>
    <cellStyle name="Comma 2 3 3 3 3 6" xfId="12896"/>
    <cellStyle name="Comma 2 3 3 3 3 7" xfId="10812"/>
    <cellStyle name="Comma 2 3 3 3 3 8" xfId="8728"/>
    <cellStyle name="Comma 2 3 3 3 3 9" xfId="6644"/>
    <cellStyle name="Comma 2 3 3 3 4" xfId="675"/>
    <cellStyle name="Comma 2 3 3 3 4 10" xfId="2761"/>
    <cellStyle name="Comma 2 3 3 3 4 2" xfId="1719"/>
    <cellStyle name="Comma 2 3 3 3 4 2 2" xfId="18363"/>
    <cellStyle name="Comma 2 3 3 3 4 2 3" xfId="16279"/>
    <cellStyle name="Comma 2 3 3 3 4 2 4" xfId="14195"/>
    <cellStyle name="Comma 2 3 3 3 4 2 5" xfId="12111"/>
    <cellStyle name="Comma 2 3 3 3 4 2 6" xfId="10027"/>
    <cellStyle name="Comma 2 3 3 3 4 2 7" xfId="7943"/>
    <cellStyle name="Comma 2 3 3 3 4 2 8" xfId="5859"/>
    <cellStyle name="Comma 2 3 3 3 4 2 9" xfId="3803"/>
    <cellStyle name="Comma 2 3 3 3 4 3" xfId="17321"/>
    <cellStyle name="Comma 2 3 3 3 4 4" xfId="15237"/>
    <cellStyle name="Comma 2 3 3 3 4 5" xfId="13153"/>
    <cellStyle name="Comma 2 3 3 3 4 6" xfId="11069"/>
    <cellStyle name="Comma 2 3 3 3 4 7" xfId="8985"/>
    <cellStyle name="Comma 2 3 3 3 4 8" xfId="6901"/>
    <cellStyle name="Comma 2 3 3 3 4 9" xfId="4831"/>
    <cellStyle name="Comma 2 3 3 3 5" xfId="1196"/>
    <cellStyle name="Comma 2 3 3 3 5 2" xfId="17840"/>
    <cellStyle name="Comma 2 3 3 3 5 3" xfId="15756"/>
    <cellStyle name="Comma 2 3 3 3 5 4" xfId="13672"/>
    <cellStyle name="Comma 2 3 3 3 5 5" xfId="11588"/>
    <cellStyle name="Comma 2 3 3 3 5 6" xfId="9504"/>
    <cellStyle name="Comma 2 3 3 3 5 7" xfId="7420"/>
    <cellStyle name="Comma 2 3 3 3 5 8" xfId="5345"/>
    <cellStyle name="Comma 2 3 3 3 5 9" xfId="3280"/>
    <cellStyle name="Comma 2 3 3 3 6" xfId="16798"/>
    <cellStyle name="Comma 2 3 3 3 7" xfId="14714"/>
    <cellStyle name="Comma 2 3 3 3 8" xfId="12630"/>
    <cellStyle name="Comma 2 3 3 3 9" xfId="10546"/>
    <cellStyle name="Comma 2 3 3 4" xfId="221"/>
    <cellStyle name="Comma 2 3 3 4 10" xfId="6454"/>
    <cellStyle name="Comma 2 3 3 4 11" xfId="4389"/>
    <cellStyle name="Comma 2 3 3 4 12" xfId="2314"/>
    <cellStyle name="Comma 2 3 3 4 2" xfId="490"/>
    <cellStyle name="Comma 2 3 3 4 2 10" xfId="4646"/>
    <cellStyle name="Comma 2 3 3 4 2 11" xfId="2576"/>
    <cellStyle name="Comma 2 3 3 4 2 2" xfId="1004"/>
    <cellStyle name="Comma 2 3 3 4 2 2 10" xfId="3090"/>
    <cellStyle name="Comma 2 3 3 4 2 2 2" xfId="2048"/>
    <cellStyle name="Comma 2 3 3 4 2 2 2 2" xfId="18692"/>
    <cellStyle name="Comma 2 3 3 4 2 2 2 3" xfId="16608"/>
    <cellStyle name="Comma 2 3 3 4 2 2 2 4" xfId="14524"/>
    <cellStyle name="Comma 2 3 3 4 2 2 2 5" xfId="12440"/>
    <cellStyle name="Comma 2 3 3 4 2 2 2 6" xfId="10356"/>
    <cellStyle name="Comma 2 3 3 4 2 2 2 7" xfId="8272"/>
    <cellStyle name="Comma 2 3 3 4 2 2 2 8" xfId="6188"/>
    <cellStyle name="Comma 2 3 3 4 2 2 2 9" xfId="4132"/>
    <cellStyle name="Comma 2 3 3 4 2 2 3" xfId="17650"/>
    <cellStyle name="Comma 2 3 3 4 2 2 4" xfId="15566"/>
    <cellStyle name="Comma 2 3 3 4 2 2 5" xfId="13482"/>
    <cellStyle name="Comma 2 3 3 4 2 2 6" xfId="11398"/>
    <cellStyle name="Comma 2 3 3 4 2 2 7" xfId="9314"/>
    <cellStyle name="Comma 2 3 3 4 2 2 8" xfId="7230"/>
    <cellStyle name="Comma 2 3 3 4 2 2 9" xfId="5160"/>
    <cellStyle name="Comma 2 3 3 4 2 3" xfId="1534"/>
    <cellStyle name="Comma 2 3 3 4 2 3 2" xfId="18178"/>
    <cellStyle name="Comma 2 3 3 4 2 3 3" xfId="16094"/>
    <cellStyle name="Comma 2 3 3 4 2 3 4" xfId="14010"/>
    <cellStyle name="Comma 2 3 3 4 2 3 5" xfId="11926"/>
    <cellStyle name="Comma 2 3 3 4 2 3 6" xfId="9842"/>
    <cellStyle name="Comma 2 3 3 4 2 3 7" xfId="7758"/>
    <cellStyle name="Comma 2 3 3 4 2 3 8" xfId="5674"/>
    <cellStyle name="Comma 2 3 3 4 2 3 9" xfId="3618"/>
    <cellStyle name="Comma 2 3 3 4 2 4" xfId="17136"/>
    <cellStyle name="Comma 2 3 3 4 2 5" xfId="15052"/>
    <cellStyle name="Comma 2 3 3 4 2 6" xfId="12968"/>
    <cellStyle name="Comma 2 3 3 4 2 7" xfId="10884"/>
    <cellStyle name="Comma 2 3 3 4 2 8" xfId="8800"/>
    <cellStyle name="Comma 2 3 3 4 2 9" xfId="6716"/>
    <cellStyle name="Comma 2 3 3 4 3" xfId="747"/>
    <cellStyle name="Comma 2 3 3 4 3 10" xfId="2833"/>
    <cellStyle name="Comma 2 3 3 4 3 2" xfId="1791"/>
    <cellStyle name="Comma 2 3 3 4 3 2 2" xfId="18435"/>
    <cellStyle name="Comma 2 3 3 4 3 2 3" xfId="16351"/>
    <cellStyle name="Comma 2 3 3 4 3 2 4" xfId="14267"/>
    <cellStyle name="Comma 2 3 3 4 3 2 5" xfId="12183"/>
    <cellStyle name="Comma 2 3 3 4 3 2 6" xfId="10099"/>
    <cellStyle name="Comma 2 3 3 4 3 2 7" xfId="8015"/>
    <cellStyle name="Comma 2 3 3 4 3 2 8" xfId="5931"/>
    <cellStyle name="Comma 2 3 3 4 3 2 9" xfId="3875"/>
    <cellStyle name="Comma 2 3 3 4 3 3" xfId="17393"/>
    <cellStyle name="Comma 2 3 3 4 3 4" xfId="15309"/>
    <cellStyle name="Comma 2 3 3 4 3 5" xfId="13225"/>
    <cellStyle name="Comma 2 3 3 4 3 6" xfId="11141"/>
    <cellStyle name="Comma 2 3 3 4 3 7" xfId="9057"/>
    <cellStyle name="Comma 2 3 3 4 3 8" xfId="6973"/>
    <cellStyle name="Comma 2 3 3 4 3 9" xfId="4903"/>
    <cellStyle name="Comma 2 3 3 4 4" xfId="1272"/>
    <cellStyle name="Comma 2 3 3 4 4 2" xfId="17916"/>
    <cellStyle name="Comma 2 3 3 4 4 3" xfId="15832"/>
    <cellStyle name="Comma 2 3 3 4 4 4" xfId="13748"/>
    <cellStyle name="Comma 2 3 3 4 4 5" xfId="11664"/>
    <cellStyle name="Comma 2 3 3 4 4 6" xfId="9580"/>
    <cellStyle name="Comma 2 3 3 4 4 7" xfId="7496"/>
    <cellStyle name="Comma 2 3 3 4 4 8" xfId="5417"/>
    <cellStyle name="Comma 2 3 3 4 4 9" xfId="3356"/>
    <cellStyle name="Comma 2 3 3 4 5" xfId="16874"/>
    <cellStyle name="Comma 2 3 3 4 6" xfId="14790"/>
    <cellStyle name="Comma 2 3 3 4 7" xfId="12706"/>
    <cellStyle name="Comma 2 3 3 4 8" xfId="10622"/>
    <cellStyle name="Comma 2 3 3 4 9" xfId="8538"/>
    <cellStyle name="Comma 2 3 3 5" xfId="382"/>
    <cellStyle name="Comma 2 3 3 5 10" xfId="4538"/>
    <cellStyle name="Comma 2 3 3 5 11" xfId="2468"/>
    <cellStyle name="Comma 2 3 3 5 2" xfId="896"/>
    <cellStyle name="Comma 2 3 3 5 2 10" xfId="2982"/>
    <cellStyle name="Comma 2 3 3 5 2 2" xfId="1940"/>
    <cellStyle name="Comma 2 3 3 5 2 2 2" xfId="18584"/>
    <cellStyle name="Comma 2 3 3 5 2 2 3" xfId="16500"/>
    <cellStyle name="Comma 2 3 3 5 2 2 4" xfId="14416"/>
    <cellStyle name="Comma 2 3 3 5 2 2 5" xfId="12332"/>
    <cellStyle name="Comma 2 3 3 5 2 2 6" xfId="10248"/>
    <cellStyle name="Comma 2 3 3 5 2 2 7" xfId="8164"/>
    <cellStyle name="Comma 2 3 3 5 2 2 8" xfId="6080"/>
    <cellStyle name="Comma 2 3 3 5 2 2 9" xfId="4024"/>
    <cellStyle name="Comma 2 3 3 5 2 3" xfId="17542"/>
    <cellStyle name="Comma 2 3 3 5 2 4" xfId="15458"/>
    <cellStyle name="Comma 2 3 3 5 2 5" xfId="13374"/>
    <cellStyle name="Comma 2 3 3 5 2 6" xfId="11290"/>
    <cellStyle name="Comma 2 3 3 5 2 7" xfId="9206"/>
    <cellStyle name="Comma 2 3 3 5 2 8" xfId="7122"/>
    <cellStyle name="Comma 2 3 3 5 2 9" xfId="5052"/>
    <cellStyle name="Comma 2 3 3 5 3" xfId="1426"/>
    <cellStyle name="Comma 2 3 3 5 3 2" xfId="18070"/>
    <cellStyle name="Comma 2 3 3 5 3 3" xfId="15986"/>
    <cellStyle name="Comma 2 3 3 5 3 4" xfId="13902"/>
    <cellStyle name="Comma 2 3 3 5 3 5" xfId="11818"/>
    <cellStyle name="Comma 2 3 3 5 3 6" xfId="9734"/>
    <cellStyle name="Comma 2 3 3 5 3 7" xfId="7650"/>
    <cellStyle name="Comma 2 3 3 5 3 8" xfId="5566"/>
    <cellStyle name="Comma 2 3 3 5 3 9" xfId="3510"/>
    <cellStyle name="Comma 2 3 3 5 4" xfId="17028"/>
    <cellStyle name="Comma 2 3 3 5 5" xfId="14944"/>
    <cellStyle name="Comma 2 3 3 5 6" xfId="12860"/>
    <cellStyle name="Comma 2 3 3 5 7" xfId="10776"/>
    <cellStyle name="Comma 2 3 3 5 8" xfId="8692"/>
    <cellStyle name="Comma 2 3 3 5 9" xfId="6608"/>
    <cellStyle name="Comma 2 3 3 6" xfId="639"/>
    <cellStyle name="Comma 2 3 3 6 10" xfId="2725"/>
    <cellStyle name="Comma 2 3 3 6 2" xfId="1683"/>
    <cellStyle name="Comma 2 3 3 6 2 2" xfId="18327"/>
    <cellStyle name="Comma 2 3 3 6 2 3" xfId="16243"/>
    <cellStyle name="Comma 2 3 3 6 2 4" xfId="14159"/>
    <cellStyle name="Comma 2 3 3 6 2 5" xfId="12075"/>
    <cellStyle name="Comma 2 3 3 6 2 6" xfId="9991"/>
    <cellStyle name="Comma 2 3 3 6 2 7" xfId="7907"/>
    <cellStyle name="Comma 2 3 3 6 2 8" xfId="5823"/>
    <cellStyle name="Comma 2 3 3 6 2 9" xfId="3767"/>
    <cellStyle name="Comma 2 3 3 6 3" xfId="17285"/>
    <cellStyle name="Comma 2 3 3 6 4" xfId="15201"/>
    <cellStyle name="Comma 2 3 3 6 5" xfId="13117"/>
    <cellStyle name="Comma 2 3 3 6 6" xfId="11033"/>
    <cellStyle name="Comma 2 3 3 6 7" xfId="8949"/>
    <cellStyle name="Comma 2 3 3 6 8" xfId="6865"/>
    <cellStyle name="Comma 2 3 3 6 9" xfId="4795"/>
    <cellStyle name="Comma 2 3 3 7" xfId="1158"/>
    <cellStyle name="Comma 2 3 3 7 2" xfId="17802"/>
    <cellStyle name="Comma 2 3 3 7 3" xfId="15718"/>
    <cellStyle name="Comma 2 3 3 7 4" xfId="13634"/>
    <cellStyle name="Comma 2 3 3 7 5" xfId="11550"/>
    <cellStyle name="Comma 2 3 3 7 6" xfId="9466"/>
    <cellStyle name="Comma 2 3 3 7 7" xfId="7382"/>
    <cellStyle name="Comma 2 3 3 7 8" xfId="5309"/>
    <cellStyle name="Comma 2 3 3 7 9" xfId="3242"/>
    <cellStyle name="Comma 2 3 3 8" xfId="16760"/>
    <cellStyle name="Comma 2 3 3 9" xfId="14676"/>
    <cellStyle name="Comma 2 3 4" xfId="157"/>
    <cellStyle name="Comma 2 3 4 10" xfId="8481"/>
    <cellStyle name="Comma 2 3 4 11" xfId="6397"/>
    <cellStyle name="Comma 2 3 4 12" xfId="4335"/>
    <cellStyle name="Comma 2 3 4 13" xfId="2257"/>
    <cellStyle name="Comma 2 3 4 2" xfId="279"/>
    <cellStyle name="Comma 2 3 4 2 10" xfId="6511"/>
    <cellStyle name="Comma 2 3 4 2 11" xfId="4443"/>
    <cellStyle name="Comma 2 3 4 2 12" xfId="2371"/>
    <cellStyle name="Comma 2 3 4 2 2" xfId="544"/>
    <cellStyle name="Comma 2 3 4 2 2 10" xfId="4700"/>
    <cellStyle name="Comma 2 3 4 2 2 11" xfId="2630"/>
    <cellStyle name="Comma 2 3 4 2 2 2" xfId="1058"/>
    <cellStyle name="Comma 2 3 4 2 2 2 10" xfId="3144"/>
    <cellStyle name="Comma 2 3 4 2 2 2 2" xfId="2102"/>
    <cellStyle name="Comma 2 3 4 2 2 2 2 2" xfId="18746"/>
    <cellStyle name="Comma 2 3 4 2 2 2 2 3" xfId="16662"/>
    <cellStyle name="Comma 2 3 4 2 2 2 2 4" xfId="14578"/>
    <cellStyle name="Comma 2 3 4 2 2 2 2 5" xfId="12494"/>
    <cellStyle name="Comma 2 3 4 2 2 2 2 6" xfId="10410"/>
    <cellStyle name="Comma 2 3 4 2 2 2 2 7" xfId="8326"/>
    <cellStyle name="Comma 2 3 4 2 2 2 2 8" xfId="6242"/>
    <cellStyle name="Comma 2 3 4 2 2 2 2 9" xfId="4186"/>
    <cellStyle name="Comma 2 3 4 2 2 2 3" xfId="17704"/>
    <cellStyle name="Comma 2 3 4 2 2 2 4" xfId="15620"/>
    <cellStyle name="Comma 2 3 4 2 2 2 5" xfId="13536"/>
    <cellStyle name="Comma 2 3 4 2 2 2 6" xfId="11452"/>
    <cellStyle name="Comma 2 3 4 2 2 2 7" xfId="9368"/>
    <cellStyle name="Comma 2 3 4 2 2 2 8" xfId="7284"/>
    <cellStyle name="Comma 2 3 4 2 2 2 9" xfId="5214"/>
    <cellStyle name="Comma 2 3 4 2 2 3" xfId="1588"/>
    <cellStyle name="Comma 2 3 4 2 2 3 2" xfId="18232"/>
    <cellStyle name="Comma 2 3 4 2 2 3 3" xfId="16148"/>
    <cellStyle name="Comma 2 3 4 2 2 3 4" xfId="14064"/>
    <cellStyle name="Comma 2 3 4 2 2 3 5" xfId="11980"/>
    <cellStyle name="Comma 2 3 4 2 2 3 6" xfId="9896"/>
    <cellStyle name="Comma 2 3 4 2 2 3 7" xfId="7812"/>
    <cellStyle name="Comma 2 3 4 2 2 3 8" xfId="5728"/>
    <cellStyle name="Comma 2 3 4 2 2 3 9" xfId="3672"/>
    <cellStyle name="Comma 2 3 4 2 2 4" xfId="17190"/>
    <cellStyle name="Comma 2 3 4 2 2 5" xfId="15106"/>
    <cellStyle name="Comma 2 3 4 2 2 6" xfId="13022"/>
    <cellStyle name="Comma 2 3 4 2 2 7" xfId="10938"/>
    <cellStyle name="Comma 2 3 4 2 2 8" xfId="8854"/>
    <cellStyle name="Comma 2 3 4 2 2 9" xfId="6770"/>
    <cellStyle name="Comma 2 3 4 2 3" xfId="801"/>
    <cellStyle name="Comma 2 3 4 2 3 10" xfId="2887"/>
    <cellStyle name="Comma 2 3 4 2 3 2" xfId="1845"/>
    <cellStyle name="Comma 2 3 4 2 3 2 2" xfId="18489"/>
    <cellStyle name="Comma 2 3 4 2 3 2 3" xfId="16405"/>
    <cellStyle name="Comma 2 3 4 2 3 2 4" xfId="14321"/>
    <cellStyle name="Comma 2 3 4 2 3 2 5" xfId="12237"/>
    <cellStyle name="Comma 2 3 4 2 3 2 6" xfId="10153"/>
    <cellStyle name="Comma 2 3 4 2 3 2 7" xfId="8069"/>
    <cellStyle name="Comma 2 3 4 2 3 2 8" xfId="5985"/>
    <cellStyle name="Comma 2 3 4 2 3 2 9" xfId="3929"/>
    <cellStyle name="Comma 2 3 4 2 3 3" xfId="17447"/>
    <cellStyle name="Comma 2 3 4 2 3 4" xfId="15363"/>
    <cellStyle name="Comma 2 3 4 2 3 5" xfId="13279"/>
    <cellStyle name="Comma 2 3 4 2 3 6" xfId="11195"/>
    <cellStyle name="Comma 2 3 4 2 3 7" xfId="9111"/>
    <cellStyle name="Comma 2 3 4 2 3 8" xfId="7027"/>
    <cellStyle name="Comma 2 3 4 2 3 9" xfId="4957"/>
    <cellStyle name="Comma 2 3 4 2 4" xfId="1329"/>
    <cellStyle name="Comma 2 3 4 2 4 2" xfId="17973"/>
    <cellStyle name="Comma 2 3 4 2 4 3" xfId="15889"/>
    <cellStyle name="Comma 2 3 4 2 4 4" xfId="13805"/>
    <cellStyle name="Comma 2 3 4 2 4 5" xfId="11721"/>
    <cellStyle name="Comma 2 3 4 2 4 6" xfId="9637"/>
    <cellStyle name="Comma 2 3 4 2 4 7" xfId="7553"/>
    <cellStyle name="Comma 2 3 4 2 4 8" xfId="5471"/>
    <cellStyle name="Comma 2 3 4 2 4 9" xfId="3413"/>
    <cellStyle name="Comma 2 3 4 2 5" xfId="16931"/>
    <cellStyle name="Comma 2 3 4 2 6" xfId="14847"/>
    <cellStyle name="Comma 2 3 4 2 7" xfId="12763"/>
    <cellStyle name="Comma 2 3 4 2 8" xfId="10679"/>
    <cellStyle name="Comma 2 3 4 2 9" xfId="8595"/>
    <cellStyle name="Comma 2 3 4 3" xfId="436"/>
    <cellStyle name="Comma 2 3 4 3 10" xfId="4592"/>
    <cellStyle name="Comma 2 3 4 3 11" xfId="2522"/>
    <cellStyle name="Comma 2 3 4 3 2" xfId="950"/>
    <cellStyle name="Comma 2 3 4 3 2 10" xfId="3036"/>
    <cellStyle name="Comma 2 3 4 3 2 2" xfId="1994"/>
    <cellStyle name="Comma 2 3 4 3 2 2 2" xfId="18638"/>
    <cellStyle name="Comma 2 3 4 3 2 2 3" xfId="16554"/>
    <cellStyle name="Comma 2 3 4 3 2 2 4" xfId="14470"/>
    <cellStyle name="Comma 2 3 4 3 2 2 5" xfId="12386"/>
    <cellStyle name="Comma 2 3 4 3 2 2 6" xfId="10302"/>
    <cellStyle name="Comma 2 3 4 3 2 2 7" xfId="8218"/>
    <cellStyle name="Comma 2 3 4 3 2 2 8" xfId="6134"/>
    <cellStyle name="Comma 2 3 4 3 2 2 9" xfId="4078"/>
    <cellStyle name="Comma 2 3 4 3 2 3" xfId="17596"/>
    <cellStyle name="Comma 2 3 4 3 2 4" xfId="15512"/>
    <cellStyle name="Comma 2 3 4 3 2 5" xfId="13428"/>
    <cellStyle name="Comma 2 3 4 3 2 6" xfId="11344"/>
    <cellStyle name="Comma 2 3 4 3 2 7" xfId="9260"/>
    <cellStyle name="Comma 2 3 4 3 2 8" xfId="7176"/>
    <cellStyle name="Comma 2 3 4 3 2 9" xfId="5106"/>
    <cellStyle name="Comma 2 3 4 3 3" xfId="1480"/>
    <cellStyle name="Comma 2 3 4 3 3 2" xfId="18124"/>
    <cellStyle name="Comma 2 3 4 3 3 3" xfId="16040"/>
    <cellStyle name="Comma 2 3 4 3 3 4" xfId="13956"/>
    <cellStyle name="Comma 2 3 4 3 3 5" xfId="11872"/>
    <cellStyle name="Comma 2 3 4 3 3 6" xfId="9788"/>
    <cellStyle name="Comma 2 3 4 3 3 7" xfId="7704"/>
    <cellStyle name="Comma 2 3 4 3 3 8" xfId="5620"/>
    <cellStyle name="Comma 2 3 4 3 3 9" xfId="3564"/>
    <cellStyle name="Comma 2 3 4 3 4" xfId="17082"/>
    <cellStyle name="Comma 2 3 4 3 5" xfId="14998"/>
    <cellStyle name="Comma 2 3 4 3 6" xfId="12914"/>
    <cellStyle name="Comma 2 3 4 3 7" xfId="10830"/>
    <cellStyle name="Comma 2 3 4 3 8" xfId="8746"/>
    <cellStyle name="Comma 2 3 4 3 9" xfId="6662"/>
    <cellStyle name="Comma 2 3 4 4" xfId="693"/>
    <cellStyle name="Comma 2 3 4 4 10" xfId="2779"/>
    <cellStyle name="Comma 2 3 4 4 2" xfId="1737"/>
    <cellStyle name="Comma 2 3 4 4 2 2" xfId="18381"/>
    <cellStyle name="Comma 2 3 4 4 2 3" xfId="16297"/>
    <cellStyle name="Comma 2 3 4 4 2 4" xfId="14213"/>
    <cellStyle name="Comma 2 3 4 4 2 5" xfId="12129"/>
    <cellStyle name="Comma 2 3 4 4 2 6" xfId="10045"/>
    <cellStyle name="Comma 2 3 4 4 2 7" xfId="7961"/>
    <cellStyle name="Comma 2 3 4 4 2 8" xfId="5877"/>
    <cellStyle name="Comma 2 3 4 4 2 9" xfId="3821"/>
    <cellStyle name="Comma 2 3 4 4 3" xfId="17339"/>
    <cellStyle name="Comma 2 3 4 4 4" xfId="15255"/>
    <cellStyle name="Comma 2 3 4 4 5" xfId="13171"/>
    <cellStyle name="Comma 2 3 4 4 6" xfId="11087"/>
    <cellStyle name="Comma 2 3 4 4 7" xfId="9003"/>
    <cellStyle name="Comma 2 3 4 4 8" xfId="6919"/>
    <cellStyle name="Comma 2 3 4 4 9" xfId="4849"/>
    <cellStyle name="Comma 2 3 4 5" xfId="1215"/>
    <cellStyle name="Comma 2 3 4 5 2" xfId="17859"/>
    <cellStyle name="Comma 2 3 4 5 3" xfId="15775"/>
    <cellStyle name="Comma 2 3 4 5 4" xfId="13691"/>
    <cellStyle name="Comma 2 3 4 5 5" xfId="11607"/>
    <cellStyle name="Comma 2 3 4 5 6" xfId="9523"/>
    <cellStyle name="Comma 2 3 4 5 7" xfId="7439"/>
    <cellStyle name="Comma 2 3 4 5 8" xfId="5363"/>
    <cellStyle name="Comma 2 3 4 5 9" xfId="3299"/>
    <cellStyle name="Comma 2 3 4 6" xfId="16817"/>
    <cellStyle name="Comma 2 3 4 7" xfId="14733"/>
    <cellStyle name="Comma 2 3 4 8" xfId="12649"/>
    <cellStyle name="Comma 2 3 4 9" xfId="10565"/>
    <cellStyle name="Comma 2 3 5" xfId="119"/>
    <cellStyle name="Comma 2 3 5 10" xfId="8443"/>
    <cellStyle name="Comma 2 3 5 11" xfId="6359"/>
    <cellStyle name="Comma 2 3 5 12" xfId="4299"/>
    <cellStyle name="Comma 2 3 5 13" xfId="2219"/>
    <cellStyle name="Comma 2 3 5 2" xfId="241"/>
    <cellStyle name="Comma 2 3 5 2 10" xfId="6473"/>
    <cellStyle name="Comma 2 3 5 2 11" xfId="4407"/>
    <cellStyle name="Comma 2 3 5 2 12" xfId="2333"/>
    <cellStyle name="Comma 2 3 5 2 2" xfId="508"/>
    <cellStyle name="Comma 2 3 5 2 2 10" xfId="4664"/>
    <cellStyle name="Comma 2 3 5 2 2 11" xfId="2594"/>
    <cellStyle name="Comma 2 3 5 2 2 2" xfId="1022"/>
    <cellStyle name="Comma 2 3 5 2 2 2 10" xfId="3108"/>
    <cellStyle name="Comma 2 3 5 2 2 2 2" xfId="2066"/>
    <cellStyle name="Comma 2 3 5 2 2 2 2 2" xfId="18710"/>
    <cellStyle name="Comma 2 3 5 2 2 2 2 3" xfId="16626"/>
    <cellStyle name="Comma 2 3 5 2 2 2 2 4" xfId="14542"/>
    <cellStyle name="Comma 2 3 5 2 2 2 2 5" xfId="12458"/>
    <cellStyle name="Comma 2 3 5 2 2 2 2 6" xfId="10374"/>
    <cellStyle name="Comma 2 3 5 2 2 2 2 7" xfId="8290"/>
    <cellStyle name="Comma 2 3 5 2 2 2 2 8" xfId="6206"/>
    <cellStyle name="Comma 2 3 5 2 2 2 2 9" xfId="4150"/>
    <cellStyle name="Comma 2 3 5 2 2 2 3" xfId="17668"/>
    <cellStyle name="Comma 2 3 5 2 2 2 4" xfId="15584"/>
    <cellStyle name="Comma 2 3 5 2 2 2 5" xfId="13500"/>
    <cellStyle name="Comma 2 3 5 2 2 2 6" xfId="11416"/>
    <cellStyle name="Comma 2 3 5 2 2 2 7" xfId="9332"/>
    <cellStyle name="Comma 2 3 5 2 2 2 8" xfId="7248"/>
    <cellStyle name="Comma 2 3 5 2 2 2 9" xfId="5178"/>
    <cellStyle name="Comma 2 3 5 2 2 3" xfId="1552"/>
    <cellStyle name="Comma 2 3 5 2 2 3 2" xfId="18196"/>
    <cellStyle name="Comma 2 3 5 2 2 3 3" xfId="16112"/>
    <cellStyle name="Comma 2 3 5 2 2 3 4" xfId="14028"/>
    <cellStyle name="Comma 2 3 5 2 2 3 5" xfId="11944"/>
    <cellStyle name="Comma 2 3 5 2 2 3 6" xfId="9860"/>
    <cellStyle name="Comma 2 3 5 2 2 3 7" xfId="7776"/>
    <cellStyle name="Comma 2 3 5 2 2 3 8" xfId="5692"/>
    <cellStyle name="Comma 2 3 5 2 2 3 9" xfId="3636"/>
    <cellStyle name="Comma 2 3 5 2 2 4" xfId="17154"/>
    <cellStyle name="Comma 2 3 5 2 2 5" xfId="15070"/>
    <cellStyle name="Comma 2 3 5 2 2 6" xfId="12986"/>
    <cellStyle name="Comma 2 3 5 2 2 7" xfId="10902"/>
    <cellStyle name="Comma 2 3 5 2 2 8" xfId="8818"/>
    <cellStyle name="Comma 2 3 5 2 2 9" xfId="6734"/>
    <cellStyle name="Comma 2 3 5 2 3" xfId="765"/>
    <cellStyle name="Comma 2 3 5 2 3 10" xfId="2851"/>
    <cellStyle name="Comma 2 3 5 2 3 2" xfId="1809"/>
    <cellStyle name="Comma 2 3 5 2 3 2 2" xfId="18453"/>
    <cellStyle name="Comma 2 3 5 2 3 2 3" xfId="16369"/>
    <cellStyle name="Comma 2 3 5 2 3 2 4" xfId="14285"/>
    <cellStyle name="Comma 2 3 5 2 3 2 5" xfId="12201"/>
    <cellStyle name="Comma 2 3 5 2 3 2 6" xfId="10117"/>
    <cellStyle name="Comma 2 3 5 2 3 2 7" xfId="8033"/>
    <cellStyle name="Comma 2 3 5 2 3 2 8" xfId="5949"/>
    <cellStyle name="Comma 2 3 5 2 3 2 9" xfId="3893"/>
    <cellStyle name="Comma 2 3 5 2 3 3" xfId="17411"/>
    <cellStyle name="Comma 2 3 5 2 3 4" xfId="15327"/>
    <cellStyle name="Comma 2 3 5 2 3 5" xfId="13243"/>
    <cellStyle name="Comma 2 3 5 2 3 6" xfId="11159"/>
    <cellStyle name="Comma 2 3 5 2 3 7" xfId="9075"/>
    <cellStyle name="Comma 2 3 5 2 3 8" xfId="6991"/>
    <cellStyle name="Comma 2 3 5 2 3 9" xfId="4921"/>
    <cellStyle name="Comma 2 3 5 2 4" xfId="1291"/>
    <cellStyle name="Comma 2 3 5 2 4 2" xfId="17935"/>
    <cellStyle name="Comma 2 3 5 2 4 3" xfId="15851"/>
    <cellStyle name="Comma 2 3 5 2 4 4" xfId="13767"/>
    <cellStyle name="Comma 2 3 5 2 4 5" xfId="11683"/>
    <cellStyle name="Comma 2 3 5 2 4 6" xfId="9599"/>
    <cellStyle name="Comma 2 3 5 2 4 7" xfId="7515"/>
    <cellStyle name="Comma 2 3 5 2 4 8" xfId="5435"/>
    <cellStyle name="Comma 2 3 5 2 4 9" xfId="3375"/>
    <cellStyle name="Comma 2 3 5 2 5" xfId="16893"/>
    <cellStyle name="Comma 2 3 5 2 6" xfId="14809"/>
    <cellStyle name="Comma 2 3 5 2 7" xfId="12725"/>
    <cellStyle name="Comma 2 3 5 2 8" xfId="10641"/>
    <cellStyle name="Comma 2 3 5 2 9" xfId="8557"/>
    <cellStyle name="Comma 2 3 5 3" xfId="400"/>
    <cellStyle name="Comma 2 3 5 3 10" xfId="4556"/>
    <cellStyle name="Comma 2 3 5 3 11" xfId="2486"/>
    <cellStyle name="Comma 2 3 5 3 2" xfId="914"/>
    <cellStyle name="Comma 2 3 5 3 2 10" xfId="3000"/>
    <cellStyle name="Comma 2 3 5 3 2 2" xfId="1958"/>
    <cellStyle name="Comma 2 3 5 3 2 2 2" xfId="18602"/>
    <cellStyle name="Comma 2 3 5 3 2 2 3" xfId="16518"/>
    <cellStyle name="Comma 2 3 5 3 2 2 4" xfId="14434"/>
    <cellStyle name="Comma 2 3 5 3 2 2 5" xfId="12350"/>
    <cellStyle name="Comma 2 3 5 3 2 2 6" xfId="10266"/>
    <cellStyle name="Comma 2 3 5 3 2 2 7" xfId="8182"/>
    <cellStyle name="Comma 2 3 5 3 2 2 8" xfId="6098"/>
    <cellStyle name="Comma 2 3 5 3 2 2 9" xfId="4042"/>
    <cellStyle name="Comma 2 3 5 3 2 3" xfId="17560"/>
    <cellStyle name="Comma 2 3 5 3 2 4" xfId="15476"/>
    <cellStyle name="Comma 2 3 5 3 2 5" xfId="13392"/>
    <cellStyle name="Comma 2 3 5 3 2 6" xfId="11308"/>
    <cellStyle name="Comma 2 3 5 3 2 7" xfId="9224"/>
    <cellStyle name="Comma 2 3 5 3 2 8" xfId="7140"/>
    <cellStyle name="Comma 2 3 5 3 2 9" xfId="5070"/>
    <cellStyle name="Comma 2 3 5 3 3" xfId="1444"/>
    <cellStyle name="Comma 2 3 5 3 3 2" xfId="18088"/>
    <cellStyle name="Comma 2 3 5 3 3 3" xfId="16004"/>
    <cellStyle name="Comma 2 3 5 3 3 4" xfId="13920"/>
    <cellStyle name="Comma 2 3 5 3 3 5" xfId="11836"/>
    <cellStyle name="Comma 2 3 5 3 3 6" xfId="9752"/>
    <cellStyle name="Comma 2 3 5 3 3 7" xfId="7668"/>
    <cellStyle name="Comma 2 3 5 3 3 8" xfId="5584"/>
    <cellStyle name="Comma 2 3 5 3 3 9" xfId="3528"/>
    <cellStyle name="Comma 2 3 5 3 4" xfId="17046"/>
    <cellStyle name="Comma 2 3 5 3 5" xfId="14962"/>
    <cellStyle name="Comma 2 3 5 3 6" xfId="12878"/>
    <cellStyle name="Comma 2 3 5 3 7" xfId="10794"/>
    <cellStyle name="Comma 2 3 5 3 8" xfId="8710"/>
    <cellStyle name="Comma 2 3 5 3 9" xfId="6626"/>
    <cellStyle name="Comma 2 3 5 4" xfId="657"/>
    <cellStyle name="Comma 2 3 5 4 10" xfId="2743"/>
    <cellStyle name="Comma 2 3 5 4 2" xfId="1701"/>
    <cellStyle name="Comma 2 3 5 4 2 2" xfId="18345"/>
    <cellStyle name="Comma 2 3 5 4 2 3" xfId="16261"/>
    <cellStyle name="Comma 2 3 5 4 2 4" xfId="14177"/>
    <cellStyle name="Comma 2 3 5 4 2 5" xfId="12093"/>
    <cellStyle name="Comma 2 3 5 4 2 6" xfId="10009"/>
    <cellStyle name="Comma 2 3 5 4 2 7" xfId="7925"/>
    <cellStyle name="Comma 2 3 5 4 2 8" xfId="5841"/>
    <cellStyle name="Comma 2 3 5 4 2 9" xfId="3785"/>
    <cellStyle name="Comma 2 3 5 4 3" xfId="17303"/>
    <cellStyle name="Comma 2 3 5 4 4" xfId="15219"/>
    <cellStyle name="Comma 2 3 5 4 5" xfId="13135"/>
    <cellStyle name="Comma 2 3 5 4 6" xfId="11051"/>
    <cellStyle name="Comma 2 3 5 4 7" xfId="8967"/>
    <cellStyle name="Comma 2 3 5 4 8" xfId="6883"/>
    <cellStyle name="Comma 2 3 5 4 9" xfId="4813"/>
    <cellStyle name="Comma 2 3 5 5" xfId="1177"/>
    <cellStyle name="Comma 2 3 5 5 2" xfId="17821"/>
    <cellStyle name="Comma 2 3 5 5 3" xfId="15737"/>
    <cellStyle name="Comma 2 3 5 5 4" xfId="13653"/>
    <cellStyle name="Comma 2 3 5 5 5" xfId="11569"/>
    <cellStyle name="Comma 2 3 5 5 6" xfId="9485"/>
    <cellStyle name="Comma 2 3 5 5 7" xfId="7401"/>
    <cellStyle name="Comma 2 3 5 5 8" xfId="5327"/>
    <cellStyle name="Comma 2 3 5 5 9" xfId="3261"/>
    <cellStyle name="Comma 2 3 5 6" xfId="16779"/>
    <cellStyle name="Comma 2 3 5 7" xfId="14695"/>
    <cellStyle name="Comma 2 3 5 8" xfId="12611"/>
    <cellStyle name="Comma 2 3 5 9" xfId="10527"/>
    <cellStyle name="Comma 2 3 6" xfId="201"/>
    <cellStyle name="Comma 2 3 6 10" xfId="6435"/>
    <cellStyle name="Comma 2 3 6 11" xfId="4371"/>
    <cellStyle name="Comma 2 3 6 12" xfId="2295"/>
    <cellStyle name="Comma 2 3 6 2" xfId="472"/>
    <cellStyle name="Comma 2 3 6 2 10" xfId="4628"/>
    <cellStyle name="Comma 2 3 6 2 11" xfId="2558"/>
    <cellStyle name="Comma 2 3 6 2 2" xfId="986"/>
    <cellStyle name="Comma 2 3 6 2 2 10" xfId="3072"/>
    <cellStyle name="Comma 2 3 6 2 2 2" xfId="2030"/>
    <cellStyle name="Comma 2 3 6 2 2 2 2" xfId="18674"/>
    <cellStyle name="Comma 2 3 6 2 2 2 3" xfId="16590"/>
    <cellStyle name="Comma 2 3 6 2 2 2 4" xfId="14506"/>
    <cellStyle name="Comma 2 3 6 2 2 2 5" xfId="12422"/>
    <cellStyle name="Comma 2 3 6 2 2 2 6" xfId="10338"/>
    <cellStyle name="Comma 2 3 6 2 2 2 7" xfId="8254"/>
    <cellStyle name="Comma 2 3 6 2 2 2 8" xfId="6170"/>
    <cellStyle name="Comma 2 3 6 2 2 2 9" xfId="4114"/>
    <cellStyle name="Comma 2 3 6 2 2 3" xfId="17632"/>
    <cellStyle name="Comma 2 3 6 2 2 4" xfId="15548"/>
    <cellStyle name="Comma 2 3 6 2 2 5" xfId="13464"/>
    <cellStyle name="Comma 2 3 6 2 2 6" xfId="11380"/>
    <cellStyle name="Comma 2 3 6 2 2 7" xfId="9296"/>
    <cellStyle name="Comma 2 3 6 2 2 8" xfId="7212"/>
    <cellStyle name="Comma 2 3 6 2 2 9" xfId="5142"/>
    <cellStyle name="Comma 2 3 6 2 3" xfId="1516"/>
    <cellStyle name="Comma 2 3 6 2 3 2" xfId="18160"/>
    <cellStyle name="Comma 2 3 6 2 3 3" xfId="16076"/>
    <cellStyle name="Comma 2 3 6 2 3 4" xfId="13992"/>
    <cellStyle name="Comma 2 3 6 2 3 5" xfId="11908"/>
    <cellStyle name="Comma 2 3 6 2 3 6" xfId="9824"/>
    <cellStyle name="Comma 2 3 6 2 3 7" xfId="7740"/>
    <cellStyle name="Comma 2 3 6 2 3 8" xfId="5656"/>
    <cellStyle name="Comma 2 3 6 2 3 9" xfId="3600"/>
    <cellStyle name="Comma 2 3 6 2 4" xfId="17118"/>
    <cellStyle name="Comma 2 3 6 2 5" xfId="15034"/>
    <cellStyle name="Comma 2 3 6 2 6" xfId="12950"/>
    <cellStyle name="Comma 2 3 6 2 7" xfId="10866"/>
    <cellStyle name="Comma 2 3 6 2 8" xfId="8782"/>
    <cellStyle name="Comma 2 3 6 2 9" xfId="6698"/>
    <cellStyle name="Comma 2 3 6 3" xfId="729"/>
    <cellStyle name="Comma 2 3 6 3 10" xfId="2815"/>
    <cellStyle name="Comma 2 3 6 3 2" xfId="1773"/>
    <cellStyle name="Comma 2 3 6 3 2 2" xfId="18417"/>
    <cellStyle name="Comma 2 3 6 3 2 3" xfId="16333"/>
    <cellStyle name="Comma 2 3 6 3 2 4" xfId="14249"/>
    <cellStyle name="Comma 2 3 6 3 2 5" xfId="12165"/>
    <cellStyle name="Comma 2 3 6 3 2 6" xfId="10081"/>
    <cellStyle name="Comma 2 3 6 3 2 7" xfId="7997"/>
    <cellStyle name="Comma 2 3 6 3 2 8" xfId="5913"/>
    <cellStyle name="Comma 2 3 6 3 2 9" xfId="3857"/>
    <cellStyle name="Comma 2 3 6 3 3" xfId="17375"/>
    <cellStyle name="Comma 2 3 6 3 4" xfId="15291"/>
    <cellStyle name="Comma 2 3 6 3 5" xfId="13207"/>
    <cellStyle name="Comma 2 3 6 3 6" xfId="11123"/>
    <cellStyle name="Comma 2 3 6 3 7" xfId="9039"/>
    <cellStyle name="Comma 2 3 6 3 8" xfId="6955"/>
    <cellStyle name="Comma 2 3 6 3 9" xfId="4885"/>
    <cellStyle name="Comma 2 3 6 4" xfId="1253"/>
    <cellStyle name="Comma 2 3 6 4 2" xfId="17897"/>
    <cellStyle name="Comma 2 3 6 4 3" xfId="15813"/>
    <cellStyle name="Comma 2 3 6 4 4" xfId="13729"/>
    <cellStyle name="Comma 2 3 6 4 5" xfId="11645"/>
    <cellStyle name="Comma 2 3 6 4 6" xfId="9561"/>
    <cellStyle name="Comma 2 3 6 4 7" xfId="7477"/>
    <cellStyle name="Comma 2 3 6 4 8" xfId="5399"/>
    <cellStyle name="Comma 2 3 6 4 9" xfId="3337"/>
    <cellStyle name="Comma 2 3 6 5" xfId="16855"/>
    <cellStyle name="Comma 2 3 6 6" xfId="14771"/>
    <cellStyle name="Comma 2 3 6 7" xfId="12687"/>
    <cellStyle name="Comma 2 3 6 8" xfId="10603"/>
    <cellStyle name="Comma 2 3 6 9" xfId="8519"/>
    <cellStyle name="Comma 2 3 7" xfId="75"/>
    <cellStyle name="Comma 2 3 7 10" xfId="6319"/>
    <cellStyle name="Comma 2 3 7 11" xfId="4261"/>
    <cellStyle name="Comma 2 3 7 12" xfId="2179"/>
    <cellStyle name="Comma 2 3 7 2" xfId="362"/>
    <cellStyle name="Comma 2 3 7 2 10" xfId="4518"/>
    <cellStyle name="Comma 2 3 7 2 11" xfId="2448"/>
    <cellStyle name="Comma 2 3 7 2 2" xfId="876"/>
    <cellStyle name="Comma 2 3 7 2 2 10" xfId="2962"/>
    <cellStyle name="Comma 2 3 7 2 2 2" xfId="1920"/>
    <cellStyle name="Comma 2 3 7 2 2 2 2" xfId="18564"/>
    <cellStyle name="Comma 2 3 7 2 2 2 3" xfId="16480"/>
    <cellStyle name="Comma 2 3 7 2 2 2 4" xfId="14396"/>
    <cellStyle name="Comma 2 3 7 2 2 2 5" xfId="12312"/>
    <cellStyle name="Comma 2 3 7 2 2 2 6" xfId="10228"/>
    <cellStyle name="Comma 2 3 7 2 2 2 7" xfId="8144"/>
    <cellStyle name="Comma 2 3 7 2 2 2 8" xfId="6060"/>
    <cellStyle name="Comma 2 3 7 2 2 2 9" xfId="4004"/>
    <cellStyle name="Comma 2 3 7 2 2 3" xfId="17522"/>
    <cellStyle name="Comma 2 3 7 2 2 4" xfId="15438"/>
    <cellStyle name="Comma 2 3 7 2 2 5" xfId="13354"/>
    <cellStyle name="Comma 2 3 7 2 2 6" xfId="11270"/>
    <cellStyle name="Comma 2 3 7 2 2 7" xfId="9186"/>
    <cellStyle name="Comma 2 3 7 2 2 8" xfId="7102"/>
    <cellStyle name="Comma 2 3 7 2 2 9" xfId="5032"/>
    <cellStyle name="Comma 2 3 7 2 3" xfId="1406"/>
    <cellStyle name="Comma 2 3 7 2 3 2" xfId="18050"/>
    <cellStyle name="Comma 2 3 7 2 3 3" xfId="15966"/>
    <cellStyle name="Comma 2 3 7 2 3 4" xfId="13882"/>
    <cellStyle name="Comma 2 3 7 2 3 5" xfId="11798"/>
    <cellStyle name="Comma 2 3 7 2 3 6" xfId="9714"/>
    <cellStyle name="Comma 2 3 7 2 3 7" xfId="7630"/>
    <cellStyle name="Comma 2 3 7 2 3 8" xfId="5546"/>
    <cellStyle name="Comma 2 3 7 2 3 9" xfId="3490"/>
    <cellStyle name="Comma 2 3 7 2 4" xfId="17008"/>
    <cellStyle name="Comma 2 3 7 2 5" xfId="14924"/>
    <cellStyle name="Comma 2 3 7 2 6" xfId="12840"/>
    <cellStyle name="Comma 2 3 7 2 7" xfId="10756"/>
    <cellStyle name="Comma 2 3 7 2 8" xfId="8672"/>
    <cellStyle name="Comma 2 3 7 2 9" xfId="6588"/>
    <cellStyle name="Comma 2 3 7 3" xfId="619"/>
    <cellStyle name="Comma 2 3 7 3 10" xfId="2705"/>
    <cellStyle name="Comma 2 3 7 3 2" xfId="1663"/>
    <cellStyle name="Comma 2 3 7 3 2 2" xfId="18307"/>
    <cellStyle name="Comma 2 3 7 3 2 3" xfId="16223"/>
    <cellStyle name="Comma 2 3 7 3 2 4" xfId="14139"/>
    <cellStyle name="Comma 2 3 7 3 2 5" xfId="12055"/>
    <cellStyle name="Comma 2 3 7 3 2 6" xfId="9971"/>
    <cellStyle name="Comma 2 3 7 3 2 7" xfId="7887"/>
    <cellStyle name="Comma 2 3 7 3 2 8" xfId="5803"/>
    <cellStyle name="Comma 2 3 7 3 2 9" xfId="3747"/>
    <cellStyle name="Comma 2 3 7 3 3" xfId="17265"/>
    <cellStyle name="Comma 2 3 7 3 4" xfId="15181"/>
    <cellStyle name="Comma 2 3 7 3 5" xfId="13097"/>
    <cellStyle name="Comma 2 3 7 3 6" xfId="11013"/>
    <cellStyle name="Comma 2 3 7 3 7" xfId="8929"/>
    <cellStyle name="Comma 2 3 7 3 8" xfId="6845"/>
    <cellStyle name="Comma 2 3 7 3 9" xfId="4775"/>
    <cellStyle name="Comma 2 3 7 4" xfId="1135"/>
    <cellStyle name="Comma 2 3 7 4 2" xfId="17781"/>
    <cellStyle name="Comma 2 3 7 4 3" xfId="15697"/>
    <cellStyle name="Comma 2 3 7 4 4" xfId="13613"/>
    <cellStyle name="Comma 2 3 7 4 5" xfId="11529"/>
    <cellStyle name="Comma 2 3 7 4 6" xfId="9445"/>
    <cellStyle name="Comma 2 3 7 4 7" xfId="7361"/>
    <cellStyle name="Comma 2 3 7 4 8" xfId="5289"/>
    <cellStyle name="Comma 2 3 7 4 9" xfId="3221"/>
    <cellStyle name="Comma 2 3 7 5" xfId="16739"/>
    <cellStyle name="Comma 2 3 7 6" xfId="14655"/>
    <cellStyle name="Comma 2 3 7 7" xfId="12571"/>
    <cellStyle name="Comma 2 3 7 8" xfId="10487"/>
    <cellStyle name="Comma 2 3 7 9" xfId="8403"/>
    <cellStyle name="Comma 2 3 8" xfId="338"/>
    <cellStyle name="Comma 2 3 8 10" xfId="4494"/>
    <cellStyle name="Comma 2 3 8 11" xfId="2424"/>
    <cellStyle name="Comma 2 3 8 2" xfId="852"/>
    <cellStyle name="Comma 2 3 8 2 10" xfId="2938"/>
    <cellStyle name="Comma 2 3 8 2 2" xfId="1896"/>
    <cellStyle name="Comma 2 3 8 2 2 2" xfId="18540"/>
    <cellStyle name="Comma 2 3 8 2 2 3" xfId="16456"/>
    <cellStyle name="Comma 2 3 8 2 2 4" xfId="14372"/>
    <cellStyle name="Comma 2 3 8 2 2 5" xfId="12288"/>
    <cellStyle name="Comma 2 3 8 2 2 6" xfId="10204"/>
    <cellStyle name="Comma 2 3 8 2 2 7" xfId="8120"/>
    <cellStyle name="Comma 2 3 8 2 2 8" xfId="6036"/>
    <cellStyle name="Comma 2 3 8 2 2 9" xfId="3980"/>
    <cellStyle name="Comma 2 3 8 2 3" xfId="17498"/>
    <cellStyle name="Comma 2 3 8 2 4" xfId="15414"/>
    <cellStyle name="Comma 2 3 8 2 5" xfId="13330"/>
    <cellStyle name="Comma 2 3 8 2 6" xfId="11246"/>
    <cellStyle name="Comma 2 3 8 2 7" xfId="9162"/>
    <cellStyle name="Comma 2 3 8 2 8" xfId="7078"/>
    <cellStyle name="Comma 2 3 8 2 9" xfId="5008"/>
    <cellStyle name="Comma 2 3 8 3" xfId="1382"/>
    <cellStyle name="Comma 2 3 8 3 2" xfId="18026"/>
    <cellStyle name="Comma 2 3 8 3 3" xfId="15942"/>
    <cellStyle name="Comma 2 3 8 3 4" xfId="13858"/>
    <cellStyle name="Comma 2 3 8 3 5" xfId="11774"/>
    <cellStyle name="Comma 2 3 8 3 6" xfId="9690"/>
    <cellStyle name="Comma 2 3 8 3 7" xfId="7606"/>
    <cellStyle name="Comma 2 3 8 3 8" xfId="5522"/>
    <cellStyle name="Comma 2 3 8 3 9" xfId="3466"/>
    <cellStyle name="Comma 2 3 8 4" xfId="16984"/>
    <cellStyle name="Comma 2 3 8 5" xfId="14900"/>
    <cellStyle name="Comma 2 3 8 6" xfId="12816"/>
    <cellStyle name="Comma 2 3 8 7" xfId="10732"/>
    <cellStyle name="Comma 2 3 8 8" xfId="8648"/>
    <cellStyle name="Comma 2 3 8 9" xfId="6564"/>
    <cellStyle name="Comma 2 3 9" xfId="595"/>
    <cellStyle name="Comma 2 3 9 10" xfId="2681"/>
    <cellStyle name="Comma 2 3 9 2" xfId="1639"/>
    <cellStyle name="Comma 2 3 9 2 2" xfId="18283"/>
    <cellStyle name="Comma 2 3 9 2 3" xfId="16199"/>
    <cellStyle name="Comma 2 3 9 2 4" xfId="14115"/>
    <cellStyle name="Comma 2 3 9 2 5" xfId="12031"/>
    <cellStyle name="Comma 2 3 9 2 6" xfId="9947"/>
    <cellStyle name="Comma 2 3 9 2 7" xfId="7863"/>
    <cellStyle name="Comma 2 3 9 2 8" xfId="5779"/>
    <cellStyle name="Comma 2 3 9 2 9" xfId="3723"/>
    <cellStyle name="Comma 2 3 9 3" xfId="17241"/>
    <cellStyle name="Comma 2 3 9 4" xfId="15157"/>
    <cellStyle name="Comma 2 3 9 5" xfId="13073"/>
    <cellStyle name="Comma 2 3 9 6" xfId="10989"/>
    <cellStyle name="Comma 2 3 9 7" xfId="8905"/>
    <cellStyle name="Comma 2 3 9 8" xfId="6821"/>
    <cellStyle name="Comma 2 3 9 9" xfId="4751"/>
    <cellStyle name="Comma 2 4" xfId="59"/>
    <cellStyle name="Comma 2 4 10" xfId="1119"/>
    <cellStyle name="Comma 2 4 10 2" xfId="17765"/>
    <cellStyle name="Comma 2 4 10 3" xfId="15681"/>
    <cellStyle name="Comma 2 4 10 4" xfId="13597"/>
    <cellStyle name="Comma 2 4 10 5" xfId="11513"/>
    <cellStyle name="Comma 2 4 10 6" xfId="9429"/>
    <cellStyle name="Comma 2 4 10 7" xfId="7345"/>
    <cellStyle name="Comma 2 4 10 8" xfId="5273"/>
    <cellStyle name="Comma 2 4 10 9" xfId="3205"/>
    <cellStyle name="Comma 2 4 11" xfId="16723"/>
    <cellStyle name="Comma 2 4 12" xfId="14639"/>
    <cellStyle name="Comma 2 4 13" xfId="12555"/>
    <cellStyle name="Comma 2 4 14" xfId="10471"/>
    <cellStyle name="Comma 2 4 15" xfId="8387"/>
    <cellStyle name="Comma 2 4 16" xfId="6303"/>
    <cellStyle name="Comma 2 4 17" xfId="4245"/>
    <cellStyle name="Comma 2 4 18" xfId="2163"/>
    <cellStyle name="Comma 2 4 2" xfId="92"/>
    <cellStyle name="Comma 2 4 2 10" xfId="14670"/>
    <cellStyle name="Comma 2 4 2 11" xfId="12586"/>
    <cellStyle name="Comma 2 4 2 12" xfId="10502"/>
    <cellStyle name="Comma 2 4 2 13" xfId="8418"/>
    <cellStyle name="Comma 2 4 2 14" xfId="6334"/>
    <cellStyle name="Comma 2 4 2 15" xfId="4275"/>
    <cellStyle name="Comma 2 4 2 16" xfId="2194"/>
    <cellStyle name="Comma 2 4 2 2" xfId="112"/>
    <cellStyle name="Comma 2 4 2 2 10" xfId="12605"/>
    <cellStyle name="Comma 2 4 2 2 11" xfId="10521"/>
    <cellStyle name="Comma 2 4 2 2 12" xfId="8437"/>
    <cellStyle name="Comma 2 4 2 2 13" xfId="6353"/>
    <cellStyle name="Comma 2 4 2 2 14" xfId="4293"/>
    <cellStyle name="Comma 2 4 2 2 15" xfId="2213"/>
    <cellStyle name="Comma 2 4 2 2 2" xfId="190"/>
    <cellStyle name="Comma 2 4 2 2 2 10" xfId="8513"/>
    <cellStyle name="Comma 2 4 2 2 2 11" xfId="6429"/>
    <cellStyle name="Comma 2 4 2 2 2 12" xfId="4365"/>
    <cellStyle name="Comma 2 4 2 2 2 13" xfId="2289"/>
    <cellStyle name="Comma 2 4 2 2 2 2" xfId="312"/>
    <cellStyle name="Comma 2 4 2 2 2 2 10" xfId="6543"/>
    <cellStyle name="Comma 2 4 2 2 2 2 11" xfId="4473"/>
    <cellStyle name="Comma 2 4 2 2 2 2 12" xfId="2403"/>
    <cellStyle name="Comma 2 4 2 2 2 2 2" xfId="574"/>
    <cellStyle name="Comma 2 4 2 2 2 2 2 10" xfId="4730"/>
    <cellStyle name="Comma 2 4 2 2 2 2 2 11" xfId="2660"/>
    <cellStyle name="Comma 2 4 2 2 2 2 2 2" xfId="1088"/>
    <cellStyle name="Comma 2 4 2 2 2 2 2 2 10" xfId="3174"/>
    <cellStyle name="Comma 2 4 2 2 2 2 2 2 2" xfId="2132"/>
    <cellStyle name="Comma 2 4 2 2 2 2 2 2 2 2" xfId="18776"/>
    <cellStyle name="Comma 2 4 2 2 2 2 2 2 2 3" xfId="16692"/>
    <cellStyle name="Comma 2 4 2 2 2 2 2 2 2 4" xfId="14608"/>
    <cellStyle name="Comma 2 4 2 2 2 2 2 2 2 5" xfId="12524"/>
    <cellStyle name="Comma 2 4 2 2 2 2 2 2 2 6" xfId="10440"/>
    <cellStyle name="Comma 2 4 2 2 2 2 2 2 2 7" xfId="8356"/>
    <cellStyle name="Comma 2 4 2 2 2 2 2 2 2 8" xfId="6272"/>
    <cellStyle name="Comma 2 4 2 2 2 2 2 2 2 9" xfId="4216"/>
    <cellStyle name="Comma 2 4 2 2 2 2 2 2 3" xfId="17734"/>
    <cellStyle name="Comma 2 4 2 2 2 2 2 2 4" xfId="15650"/>
    <cellStyle name="Comma 2 4 2 2 2 2 2 2 5" xfId="13566"/>
    <cellStyle name="Comma 2 4 2 2 2 2 2 2 6" xfId="11482"/>
    <cellStyle name="Comma 2 4 2 2 2 2 2 2 7" xfId="9398"/>
    <cellStyle name="Comma 2 4 2 2 2 2 2 2 8" xfId="7314"/>
    <cellStyle name="Comma 2 4 2 2 2 2 2 2 9" xfId="5244"/>
    <cellStyle name="Comma 2 4 2 2 2 2 2 3" xfId="1618"/>
    <cellStyle name="Comma 2 4 2 2 2 2 2 3 2" xfId="18262"/>
    <cellStyle name="Comma 2 4 2 2 2 2 2 3 3" xfId="16178"/>
    <cellStyle name="Comma 2 4 2 2 2 2 2 3 4" xfId="14094"/>
    <cellStyle name="Comma 2 4 2 2 2 2 2 3 5" xfId="12010"/>
    <cellStyle name="Comma 2 4 2 2 2 2 2 3 6" xfId="9926"/>
    <cellStyle name="Comma 2 4 2 2 2 2 2 3 7" xfId="7842"/>
    <cellStyle name="Comma 2 4 2 2 2 2 2 3 8" xfId="5758"/>
    <cellStyle name="Comma 2 4 2 2 2 2 2 3 9" xfId="3702"/>
    <cellStyle name="Comma 2 4 2 2 2 2 2 4" xfId="17220"/>
    <cellStyle name="Comma 2 4 2 2 2 2 2 5" xfId="15136"/>
    <cellStyle name="Comma 2 4 2 2 2 2 2 6" xfId="13052"/>
    <cellStyle name="Comma 2 4 2 2 2 2 2 7" xfId="10968"/>
    <cellStyle name="Comma 2 4 2 2 2 2 2 8" xfId="8884"/>
    <cellStyle name="Comma 2 4 2 2 2 2 2 9" xfId="6800"/>
    <cellStyle name="Comma 2 4 2 2 2 2 3" xfId="831"/>
    <cellStyle name="Comma 2 4 2 2 2 2 3 10" xfId="2917"/>
    <cellStyle name="Comma 2 4 2 2 2 2 3 2" xfId="1875"/>
    <cellStyle name="Comma 2 4 2 2 2 2 3 2 2" xfId="18519"/>
    <cellStyle name="Comma 2 4 2 2 2 2 3 2 3" xfId="16435"/>
    <cellStyle name="Comma 2 4 2 2 2 2 3 2 4" xfId="14351"/>
    <cellStyle name="Comma 2 4 2 2 2 2 3 2 5" xfId="12267"/>
    <cellStyle name="Comma 2 4 2 2 2 2 3 2 6" xfId="10183"/>
    <cellStyle name="Comma 2 4 2 2 2 2 3 2 7" xfId="8099"/>
    <cellStyle name="Comma 2 4 2 2 2 2 3 2 8" xfId="6015"/>
    <cellStyle name="Comma 2 4 2 2 2 2 3 2 9" xfId="3959"/>
    <cellStyle name="Comma 2 4 2 2 2 2 3 3" xfId="17477"/>
    <cellStyle name="Comma 2 4 2 2 2 2 3 4" xfId="15393"/>
    <cellStyle name="Comma 2 4 2 2 2 2 3 5" xfId="13309"/>
    <cellStyle name="Comma 2 4 2 2 2 2 3 6" xfId="11225"/>
    <cellStyle name="Comma 2 4 2 2 2 2 3 7" xfId="9141"/>
    <cellStyle name="Comma 2 4 2 2 2 2 3 8" xfId="7057"/>
    <cellStyle name="Comma 2 4 2 2 2 2 3 9" xfId="4987"/>
    <cellStyle name="Comma 2 4 2 2 2 2 4" xfId="1361"/>
    <cellStyle name="Comma 2 4 2 2 2 2 4 2" xfId="18005"/>
    <cellStyle name="Comma 2 4 2 2 2 2 4 3" xfId="15921"/>
    <cellStyle name="Comma 2 4 2 2 2 2 4 4" xfId="13837"/>
    <cellStyle name="Comma 2 4 2 2 2 2 4 5" xfId="11753"/>
    <cellStyle name="Comma 2 4 2 2 2 2 4 6" xfId="9669"/>
    <cellStyle name="Comma 2 4 2 2 2 2 4 7" xfId="7585"/>
    <cellStyle name="Comma 2 4 2 2 2 2 4 8" xfId="5501"/>
    <cellStyle name="Comma 2 4 2 2 2 2 4 9" xfId="3445"/>
    <cellStyle name="Comma 2 4 2 2 2 2 5" xfId="16963"/>
    <cellStyle name="Comma 2 4 2 2 2 2 6" xfId="14879"/>
    <cellStyle name="Comma 2 4 2 2 2 2 7" xfId="12795"/>
    <cellStyle name="Comma 2 4 2 2 2 2 8" xfId="10711"/>
    <cellStyle name="Comma 2 4 2 2 2 2 9" xfId="8627"/>
    <cellStyle name="Comma 2 4 2 2 2 3" xfId="466"/>
    <cellStyle name="Comma 2 4 2 2 2 3 10" xfId="4622"/>
    <cellStyle name="Comma 2 4 2 2 2 3 11" xfId="2552"/>
    <cellStyle name="Comma 2 4 2 2 2 3 2" xfId="980"/>
    <cellStyle name="Comma 2 4 2 2 2 3 2 10" xfId="3066"/>
    <cellStyle name="Comma 2 4 2 2 2 3 2 2" xfId="2024"/>
    <cellStyle name="Comma 2 4 2 2 2 3 2 2 2" xfId="18668"/>
    <cellStyle name="Comma 2 4 2 2 2 3 2 2 3" xfId="16584"/>
    <cellStyle name="Comma 2 4 2 2 2 3 2 2 4" xfId="14500"/>
    <cellStyle name="Comma 2 4 2 2 2 3 2 2 5" xfId="12416"/>
    <cellStyle name="Comma 2 4 2 2 2 3 2 2 6" xfId="10332"/>
    <cellStyle name="Comma 2 4 2 2 2 3 2 2 7" xfId="8248"/>
    <cellStyle name="Comma 2 4 2 2 2 3 2 2 8" xfId="6164"/>
    <cellStyle name="Comma 2 4 2 2 2 3 2 2 9" xfId="4108"/>
    <cellStyle name="Comma 2 4 2 2 2 3 2 3" xfId="17626"/>
    <cellStyle name="Comma 2 4 2 2 2 3 2 4" xfId="15542"/>
    <cellStyle name="Comma 2 4 2 2 2 3 2 5" xfId="13458"/>
    <cellStyle name="Comma 2 4 2 2 2 3 2 6" xfId="11374"/>
    <cellStyle name="Comma 2 4 2 2 2 3 2 7" xfId="9290"/>
    <cellStyle name="Comma 2 4 2 2 2 3 2 8" xfId="7206"/>
    <cellStyle name="Comma 2 4 2 2 2 3 2 9" xfId="5136"/>
    <cellStyle name="Comma 2 4 2 2 2 3 3" xfId="1510"/>
    <cellStyle name="Comma 2 4 2 2 2 3 3 2" xfId="18154"/>
    <cellStyle name="Comma 2 4 2 2 2 3 3 3" xfId="16070"/>
    <cellStyle name="Comma 2 4 2 2 2 3 3 4" xfId="13986"/>
    <cellStyle name="Comma 2 4 2 2 2 3 3 5" xfId="11902"/>
    <cellStyle name="Comma 2 4 2 2 2 3 3 6" xfId="9818"/>
    <cellStyle name="Comma 2 4 2 2 2 3 3 7" xfId="7734"/>
    <cellStyle name="Comma 2 4 2 2 2 3 3 8" xfId="5650"/>
    <cellStyle name="Comma 2 4 2 2 2 3 3 9" xfId="3594"/>
    <cellStyle name="Comma 2 4 2 2 2 3 4" xfId="17112"/>
    <cellStyle name="Comma 2 4 2 2 2 3 5" xfId="15028"/>
    <cellStyle name="Comma 2 4 2 2 2 3 6" xfId="12944"/>
    <cellStyle name="Comma 2 4 2 2 2 3 7" xfId="10860"/>
    <cellStyle name="Comma 2 4 2 2 2 3 8" xfId="8776"/>
    <cellStyle name="Comma 2 4 2 2 2 3 9" xfId="6692"/>
    <cellStyle name="Comma 2 4 2 2 2 4" xfId="723"/>
    <cellStyle name="Comma 2 4 2 2 2 4 10" xfId="2809"/>
    <cellStyle name="Comma 2 4 2 2 2 4 2" xfId="1767"/>
    <cellStyle name="Comma 2 4 2 2 2 4 2 2" xfId="18411"/>
    <cellStyle name="Comma 2 4 2 2 2 4 2 3" xfId="16327"/>
    <cellStyle name="Comma 2 4 2 2 2 4 2 4" xfId="14243"/>
    <cellStyle name="Comma 2 4 2 2 2 4 2 5" xfId="12159"/>
    <cellStyle name="Comma 2 4 2 2 2 4 2 6" xfId="10075"/>
    <cellStyle name="Comma 2 4 2 2 2 4 2 7" xfId="7991"/>
    <cellStyle name="Comma 2 4 2 2 2 4 2 8" xfId="5907"/>
    <cellStyle name="Comma 2 4 2 2 2 4 2 9" xfId="3851"/>
    <cellStyle name="Comma 2 4 2 2 2 4 3" xfId="17369"/>
    <cellStyle name="Comma 2 4 2 2 2 4 4" xfId="15285"/>
    <cellStyle name="Comma 2 4 2 2 2 4 5" xfId="13201"/>
    <cellStyle name="Comma 2 4 2 2 2 4 6" xfId="11117"/>
    <cellStyle name="Comma 2 4 2 2 2 4 7" xfId="9033"/>
    <cellStyle name="Comma 2 4 2 2 2 4 8" xfId="6949"/>
    <cellStyle name="Comma 2 4 2 2 2 4 9" xfId="4879"/>
    <cellStyle name="Comma 2 4 2 2 2 5" xfId="1247"/>
    <cellStyle name="Comma 2 4 2 2 2 5 2" xfId="17891"/>
    <cellStyle name="Comma 2 4 2 2 2 5 3" xfId="15807"/>
    <cellStyle name="Comma 2 4 2 2 2 5 4" xfId="13723"/>
    <cellStyle name="Comma 2 4 2 2 2 5 5" xfId="11639"/>
    <cellStyle name="Comma 2 4 2 2 2 5 6" xfId="9555"/>
    <cellStyle name="Comma 2 4 2 2 2 5 7" xfId="7471"/>
    <cellStyle name="Comma 2 4 2 2 2 5 8" xfId="5393"/>
    <cellStyle name="Comma 2 4 2 2 2 5 9" xfId="3331"/>
    <cellStyle name="Comma 2 4 2 2 2 6" xfId="16849"/>
    <cellStyle name="Comma 2 4 2 2 2 7" xfId="14765"/>
    <cellStyle name="Comma 2 4 2 2 2 8" xfId="12681"/>
    <cellStyle name="Comma 2 4 2 2 2 9" xfId="10597"/>
    <cellStyle name="Comma 2 4 2 2 3" xfId="151"/>
    <cellStyle name="Comma 2 4 2 2 3 10" xfId="8475"/>
    <cellStyle name="Comma 2 4 2 2 3 11" xfId="6391"/>
    <cellStyle name="Comma 2 4 2 2 3 12" xfId="4329"/>
    <cellStyle name="Comma 2 4 2 2 3 13" xfId="2251"/>
    <cellStyle name="Comma 2 4 2 2 3 2" xfId="273"/>
    <cellStyle name="Comma 2 4 2 2 3 2 10" xfId="6505"/>
    <cellStyle name="Comma 2 4 2 2 3 2 11" xfId="4437"/>
    <cellStyle name="Comma 2 4 2 2 3 2 12" xfId="2365"/>
    <cellStyle name="Comma 2 4 2 2 3 2 2" xfId="538"/>
    <cellStyle name="Comma 2 4 2 2 3 2 2 10" xfId="4694"/>
    <cellStyle name="Comma 2 4 2 2 3 2 2 11" xfId="2624"/>
    <cellStyle name="Comma 2 4 2 2 3 2 2 2" xfId="1052"/>
    <cellStyle name="Comma 2 4 2 2 3 2 2 2 10" xfId="3138"/>
    <cellStyle name="Comma 2 4 2 2 3 2 2 2 2" xfId="2096"/>
    <cellStyle name="Comma 2 4 2 2 3 2 2 2 2 2" xfId="18740"/>
    <cellStyle name="Comma 2 4 2 2 3 2 2 2 2 3" xfId="16656"/>
    <cellStyle name="Comma 2 4 2 2 3 2 2 2 2 4" xfId="14572"/>
    <cellStyle name="Comma 2 4 2 2 3 2 2 2 2 5" xfId="12488"/>
    <cellStyle name="Comma 2 4 2 2 3 2 2 2 2 6" xfId="10404"/>
    <cellStyle name="Comma 2 4 2 2 3 2 2 2 2 7" xfId="8320"/>
    <cellStyle name="Comma 2 4 2 2 3 2 2 2 2 8" xfId="6236"/>
    <cellStyle name="Comma 2 4 2 2 3 2 2 2 2 9" xfId="4180"/>
    <cellStyle name="Comma 2 4 2 2 3 2 2 2 3" xfId="17698"/>
    <cellStyle name="Comma 2 4 2 2 3 2 2 2 4" xfId="15614"/>
    <cellStyle name="Comma 2 4 2 2 3 2 2 2 5" xfId="13530"/>
    <cellStyle name="Comma 2 4 2 2 3 2 2 2 6" xfId="11446"/>
    <cellStyle name="Comma 2 4 2 2 3 2 2 2 7" xfId="9362"/>
    <cellStyle name="Comma 2 4 2 2 3 2 2 2 8" xfId="7278"/>
    <cellStyle name="Comma 2 4 2 2 3 2 2 2 9" xfId="5208"/>
    <cellStyle name="Comma 2 4 2 2 3 2 2 3" xfId="1582"/>
    <cellStyle name="Comma 2 4 2 2 3 2 2 3 2" xfId="18226"/>
    <cellStyle name="Comma 2 4 2 2 3 2 2 3 3" xfId="16142"/>
    <cellStyle name="Comma 2 4 2 2 3 2 2 3 4" xfId="14058"/>
    <cellStyle name="Comma 2 4 2 2 3 2 2 3 5" xfId="11974"/>
    <cellStyle name="Comma 2 4 2 2 3 2 2 3 6" xfId="9890"/>
    <cellStyle name="Comma 2 4 2 2 3 2 2 3 7" xfId="7806"/>
    <cellStyle name="Comma 2 4 2 2 3 2 2 3 8" xfId="5722"/>
    <cellStyle name="Comma 2 4 2 2 3 2 2 3 9" xfId="3666"/>
    <cellStyle name="Comma 2 4 2 2 3 2 2 4" xfId="17184"/>
    <cellStyle name="Comma 2 4 2 2 3 2 2 5" xfId="15100"/>
    <cellStyle name="Comma 2 4 2 2 3 2 2 6" xfId="13016"/>
    <cellStyle name="Comma 2 4 2 2 3 2 2 7" xfId="10932"/>
    <cellStyle name="Comma 2 4 2 2 3 2 2 8" xfId="8848"/>
    <cellStyle name="Comma 2 4 2 2 3 2 2 9" xfId="6764"/>
    <cellStyle name="Comma 2 4 2 2 3 2 3" xfId="795"/>
    <cellStyle name="Comma 2 4 2 2 3 2 3 10" xfId="2881"/>
    <cellStyle name="Comma 2 4 2 2 3 2 3 2" xfId="1839"/>
    <cellStyle name="Comma 2 4 2 2 3 2 3 2 2" xfId="18483"/>
    <cellStyle name="Comma 2 4 2 2 3 2 3 2 3" xfId="16399"/>
    <cellStyle name="Comma 2 4 2 2 3 2 3 2 4" xfId="14315"/>
    <cellStyle name="Comma 2 4 2 2 3 2 3 2 5" xfId="12231"/>
    <cellStyle name="Comma 2 4 2 2 3 2 3 2 6" xfId="10147"/>
    <cellStyle name="Comma 2 4 2 2 3 2 3 2 7" xfId="8063"/>
    <cellStyle name="Comma 2 4 2 2 3 2 3 2 8" xfId="5979"/>
    <cellStyle name="Comma 2 4 2 2 3 2 3 2 9" xfId="3923"/>
    <cellStyle name="Comma 2 4 2 2 3 2 3 3" xfId="17441"/>
    <cellStyle name="Comma 2 4 2 2 3 2 3 4" xfId="15357"/>
    <cellStyle name="Comma 2 4 2 2 3 2 3 5" xfId="13273"/>
    <cellStyle name="Comma 2 4 2 2 3 2 3 6" xfId="11189"/>
    <cellStyle name="Comma 2 4 2 2 3 2 3 7" xfId="9105"/>
    <cellStyle name="Comma 2 4 2 2 3 2 3 8" xfId="7021"/>
    <cellStyle name="Comma 2 4 2 2 3 2 3 9" xfId="4951"/>
    <cellStyle name="Comma 2 4 2 2 3 2 4" xfId="1323"/>
    <cellStyle name="Comma 2 4 2 2 3 2 4 2" xfId="17967"/>
    <cellStyle name="Comma 2 4 2 2 3 2 4 3" xfId="15883"/>
    <cellStyle name="Comma 2 4 2 2 3 2 4 4" xfId="13799"/>
    <cellStyle name="Comma 2 4 2 2 3 2 4 5" xfId="11715"/>
    <cellStyle name="Comma 2 4 2 2 3 2 4 6" xfId="9631"/>
    <cellStyle name="Comma 2 4 2 2 3 2 4 7" xfId="7547"/>
    <cellStyle name="Comma 2 4 2 2 3 2 4 8" xfId="5465"/>
    <cellStyle name="Comma 2 4 2 2 3 2 4 9" xfId="3407"/>
    <cellStyle name="Comma 2 4 2 2 3 2 5" xfId="16925"/>
    <cellStyle name="Comma 2 4 2 2 3 2 6" xfId="14841"/>
    <cellStyle name="Comma 2 4 2 2 3 2 7" xfId="12757"/>
    <cellStyle name="Comma 2 4 2 2 3 2 8" xfId="10673"/>
    <cellStyle name="Comma 2 4 2 2 3 2 9" xfId="8589"/>
    <cellStyle name="Comma 2 4 2 2 3 3" xfId="430"/>
    <cellStyle name="Comma 2 4 2 2 3 3 10" xfId="4586"/>
    <cellStyle name="Comma 2 4 2 2 3 3 11" xfId="2516"/>
    <cellStyle name="Comma 2 4 2 2 3 3 2" xfId="944"/>
    <cellStyle name="Comma 2 4 2 2 3 3 2 10" xfId="3030"/>
    <cellStyle name="Comma 2 4 2 2 3 3 2 2" xfId="1988"/>
    <cellStyle name="Comma 2 4 2 2 3 3 2 2 2" xfId="18632"/>
    <cellStyle name="Comma 2 4 2 2 3 3 2 2 3" xfId="16548"/>
    <cellStyle name="Comma 2 4 2 2 3 3 2 2 4" xfId="14464"/>
    <cellStyle name="Comma 2 4 2 2 3 3 2 2 5" xfId="12380"/>
    <cellStyle name="Comma 2 4 2 2 3 3 2 2 6" xfId="10296"/>
    <cellStyle name="Comma 2 4 2 2 3 3 2 2 7" xfId="8212"/>
    <cellStyle name="Comma 2 4 2 2 3 3 2 2 8" xfId="6128"/>
    <cellStyle name="Comma 2 4 2 2 3 3 2 2 9" xfId="4072"/>
    <cellStyle name="Comma 2 4 2 2 3 3 2 3" xfId="17590"/>
    <cellStyle name="Comma 2 4 2 2 3 3 2 4" xfId="15506"/>
    <cellStyle name="Comma 2 4 2 2 3 3 2 5" xfId="13422"/>
    <cellStyle name="Comma 2 4 2 2 3 3 2 6" xfId="11338"/>
    <cellStyle name="Comma 2 4 2 2 3 3 2 7" xfId="9254"/>
    <cellStyle name="Comma 2 4 2 2 3 3 2 8" xfId="7170"/>
    <cellStyle name="Comma 2 4 2 2 3 3 2 9" xfId="5100"/>
    <cellStyle name="Comma 2 4 2 2 3 3 3" xfId="1474"/>
    <cellStyle name="Comma 2 4 2 2 3 3 3 2" xfId="18118"/>
    <cellStyle name="Comma 2 4 2 2 3 3 3 3" xfId="16034"/>
    <cellStyle name="Comma 2 4 2 2 3 3 3 4" xfId="13950"/>
    <cellStyle name="Comma 2 4 2 2 3 3 3 5" xfId="11866"/>
    <cellStyle name="Comma 2 4 2 2 3 3 3 6" xfId="9782"/>
    <cellStyle name="Comma 2 4 2 2 3 3 3 7" xfId="7698"/>
    <cellStyle name="Comma 2 4 2 2 3 3 3 8" xfId="5614"/>
    <cellStyle name="Comma 2 4 2 2 3 3 3 9" xfId="3558"/>
    <cellStyle name="Comma 2 4 2 2 3 3 4" xfId="17076"/>
    <cellStyle name="Comma 2 4 2 2 3 3 5" xfId="14992"/>
    <cellStyle name="Comma 2 4 2 2 3 3 6" xfId="12908"/>
    <cellStyle name="Comma 2 4 2 2 3 3 7" xfId="10824"/>
    <cellStyle name="Comma 2 4 2 2 3 3 8" xfId="8740"/>
    <cellStyle name="Comma 2 4 2 2 3 3 9" xfId="6656"/>
    <cellStyle name="Comma 2 4 2 2 3 4" xfId="687"/>
    <cellStyle name="Comma 2 4 2 2 3 4 10" xfId="2773"/>
    <cellStyle name="Comma 2 4 2 2 3 4 2" xfId="1731"/>
    <cellStyle name="Comma 2 4 2 2 3 4 2 2" xfId="18375"/>
    <cellStyle name="Comma 2 4 2 2 3 4 2 3" xfId="16291"/>
    <cellStyle name="Comma 2 4 2 2 3 4 2 4" xfId="14207"/>
    <cellStyle name="Comma 2 4 2 2 3 4 2 5" xfId="12123"/>
    <cellStyle name="Comma 2 4 2 2 3 4 2 6" xfId="10039"/>
    <cellStyle name="Comma 2 4 2 2 3 4 2 7" xfId="7955"/>
    <cellStyle name="Comma 2 4 2 2 3 4 2 8" xfId="5871"/>
    <cellStyle name="Comma 2 4 2 2 3 4 2 9" xfId="3815"/>
    <cellStyle name="Comma 2 4 2 2 3 4 3" xfId="17333"/>
    <cellStyle name="Comma 2 4 2 2 3 4 4" xfId="15249"/>
    <cellStyle name="Comma 2 4 2 2 3 4 5" xfId="13165"/>
    <cellStyle name="Comma 2 4 2 2 3 4 6" xfId="11081"/>
    <cellStyle name="Comma 2 4 2 2 3 4 7" xfId="8997"/>
    <cellStyle name="Comma 2 4 2 2 3 4 8" xfId="6913"/>
    <cellStyle name="Comma 2 4 2 2 3 4 9" xfId="4843"/>
    <cellStyle name="Comma 2 4 2 2 3 5" xfId="1209"/>
    <cellStyle name="Comma 2 4 2 2 3 5 2" xfId="17853"/>
    <cellStyle name="Comma 2 4 2 2 3 5 3" xfId="15769"/>
    <cellStyle name="Comma 2 4 2 2 3 5 4" xfId="13685"/>
    <cellStyle name="Comma 2 4 2 2 3 5 5" xfId="11601"/>
    <cellStyle name="Comma 2 4 2 2 3 5 6" xfId="9517"/>
    <cellStyle name="Comma 2 4 2 2 3 5 7" xfId="7433"/>
    <cellStyle name="Comma 2 4 2 2 3 5 8" xfId="5357"/>
    <cellStyle name="Comma 2 4 2 2 3 5 9" xfId="3293"/>
    <cellStyle name="Comma 2 4 2 2 3 6" xfId="16811"/>
    <cellStyle name="Comma 2 4 2 2 3 7" xfId="14727"/>
    <cellStyle name="Comma 2 4 2 2 3 8" xfId="12643"/>
    <cellStyle name="Comma 2 4 2 2 3 9" xfId="10559"/>
    <cellStyle name="Comma 2 4 2 2 4" xfId="234"/>
    <cellStyle name="Comma 2 4 2 2 4 10" xfId="6467"/>
    <cellStyle name="Comma 2 4 2 2 4 11" xfId="4401"/>
    <cellStyle name="Comma 2 4 2 2 4 12" xfId="2327"/>
    <cellStyle name="Comma 2 4 2 2 4 2" xfId="502"/>
    <cellStyle name="Comma 2 4 2 2 4 2 10" xfId="4658"/>
    <cellStyle name="Comma 2 4 2 2 4 2 11" xfId="2588"/>
    <cellStyle name="Comma 2 4 2 2 4 2 2" xfId="1016"/>
    <cellStyle name="Comma 2 4 2 2 4 2 2 10" xfId="3102"/>
    <cellStyle name="Comma 2 4 2 2 4 2 2 2" xfId="2060"/>
    <cellStyle name="Comma 2 4 2 2 4 2 2 2 2" xfId="18704"/>
    <cellStyle name="Comma 2 4 2 2 4 2 2 2 3" xfId="16620"/>
    <cellStyle name="Comma 2 4 2 2 4 2 2 2 4" xfId="14536"/>
    <cellStyle name="Comma 2 4 2 2 4 2 2 2 5" xfId="12452"/>
    <cellStyle name="Comma 2 4 2 2 4 2 2 2 6" xfId="10368"/>
    <cellStyle name="Comma 2 4 2 2 4 2 2 2 7" xfId="8284"/>
    <cellStyle name="Comma 2 4 2 2 4 2 2 2 8" xfId="6200"/>
    <cellStyle name="Comma 2 4 2 2 4 2 2 2 9" xfId="4144"/>
    <cellStyle name="Comma 2 4 2 2 4 2 2 3" xfId="17662"/>
    <cellStyle name="Comma 2 4 2 2 4 2 2 4" xfId="15578"/>
    <cellStyle name="Comma 2 4 2 2 4 2 2 5" xfId="13494"/>
    <cellStyle name="Comma 2 4 2 2 4 2 2 6" xfId="11410"/>
    <cellStyle name="Comma 2 4 2 2 4 2 2 7" xfId="9326"/>
    <cellStyle name="Comma 2 4 2 2 4 2 2 8" xfId="7242"/>
    <cellStyle name="Comma 2 4 2 2 4 2 2 9" xfId="5172"/>
    <cellStyle name="Comma 2 4 2 2 4 2 3" xfId="1546"/>
    <cellStyle name="Comma 2 4 2 2 4 2 3 2" xfId="18190"/>
    <cellStyle name="Comma 2 4 2 2 4 2 3 3" xfId="16106"/>
    <cellStyle name="Comma 2 4 2 2 4 2 3 4" xfId="14022"/>
    <cellStyle name="Comma 2 4 2 2 4 2 3 5" xfId="11938"/>
    <cellStyle name="Comma 2 4 2 2 4 2 3 6" xfId="9854"/>
    <cellStyle name="Comma 2 4 2 2 4 2 3 7" xfId="7770"/>
    <cellStyle name="Comma 2 4 2 2 4 2 3 8" xfId="5686"/>
    <cellStyle name="Comma 2 4 2 2 4 2 3 9" xfId="3630"/>
    <cellStyle name="Comma 2 4 2 2 4 2 4" xfId="17148"/>
    <cellStyle name="Comma 2 4 2 2 4 2 5" xfId="15064"/>
    <cellStyle name="Comma 2 4 2 2 4 2 6" xfId="12980"/>
    <cellStyle name="Comma 2 4 2 2 4 2 7" xfId="10896"/>
    <cellStyle name="Comma 2 4 2 2 4 2 8" xfId="8812"/>
    <cellStyle name="Comma 2 4 2 2 4 2 9" xfId="6728"/>
    <cellStyle name="Comma 2 4 2 2 4 3" xfId="759"/>
    <cellStyle name="Comma 2 4 2 2 4 3 10" xfId="2845"/>
    <cellStyle name="Comma 2 4 2 2 4 3 2" xfId="1803"/>
    <cellStyle name="Comma 2 4 2 2 4 3 2 2" xfId="18447"/>
    <cellStyle name="Comma 2 4 2 2 4 3 2 3" xfId="16363"/>
    <cellStyle name="Comma 2 4 2 2 4 3 2 4" xfId="14279"/>
    <cellStyle name="Comma 2 4 2 2 4 3 2 5" xfId="12195"/>
    <cellStyle name="Comma 2 4 2 2 4 3 2 6" xfId="10111"/>
    <cellStyle name="Comma 2 4 2 2 4 3 2 7" xfId="8027"/>
    <cellStyle name="Comma 2 4 2 2 4 3 2 8" xfId="5943"/>
    <cellStyle name="Comma 2 4 2 2 4 3 2 9" xfId="3887"/>
    <cellStyle name="Comma 2 4 2 2 4 3 3" xfId="17405"/>
    <cellStyle name="Comma 2 4 2 2 4 3 4" xfId="15321"/>
    <cellStyle name="Comma 2 4 2 2 4 3 5" xfId="13237"/>
    <cellStyle name="Comma 2 4 2 2 4 3 6" xfId="11153"/>
    <cellStyle name="Comma 2 4 2 2 4 3 7" xfId="9069"/>
    <cellStyle name="Comma 2 4 2 2 4 3 8" xfId="6985"/>
    <cellStyle name="Comma 2 4 2 2 4 3 9" xfId="4915"/>
    <cellStyle name="Comma 2 4 2 2 4 4" xfId="1285"/>
    <cellStyle name="Comma 2 4 2 2 4 4 2" xfId="17929"/>
    <cellStyle name="Comma 2 4 2 2 4 4 3" xfId="15845"/>
    <cellStyle name="Comma 2 4 2 2 4 4 4" xfId="13761"/>
    <cellStyle name="Comma 2 4 2 2 4 4 5" xfId="11677"/>
    <cellStyle name="Comma 2 4 2 2 4 4 6" xfId="9593"/>
    <cellStyle name="Comma 2 4 2 2 4 4 7" xfId="7509"/>
    <cellStyle name="Comma 2 4 2 2 4 4 8" xfId="5429"/>
    <cellStyle name="Comma 2 4 2 2 4 4 9" xfId="3369"/>
    <cellStyle name="Comma 2 4 2 2 4 5" xfId="16887"/>
    <cellStyle name="Comma 2 4 2 2 4 6" xfId="14803"/>
    <cellStyle name="Comma 2 4 2 2 4 7" xfId="12719"/>
    <cellStyle name="Comma 2 4 2 2 4 8" xfId="10635"/>
    <cellStyle name="Comma 2 4 2 2 4 9" xfId="8551"/>
    <cellStyle name="Comma 2 4 2 2 5" xfId="394"/>
    <cellStyle name="Comma 2 4 2 2 5 10" xfId="4550"/>
    <cellStyle name="Comma 2 4 2 2 5 11" xfId="2480"/>
    <cellStyle name="Comma 2 4 2 2 5 2" xfId="908"/>
    <cellStyle name="Comma 2 4 2 2 5 2 10" xfId="2994"/>
    <cellStyle name="Comma 2 4 2 2 5 2 2" xfId="1952"/>
    <cellStyle name="Comma 2 4 2 2 5 2 2 2" xfId="18596"/>
    <cellStyle name="Comma 2 4 2 2 5 2 2 3" xfId="16512"/>
    <cellStyle name="Comma 2 4 2 2 5 2 2 4" xfId="14428"/>
    <cellStyle name="Comma 2 4 2 2 5 2 2 5" xfId="12344"/>
    <cellStyle name="Comma 2 4 2 2 5 2 2 6" xfId="10260"/>
    <cellStyle name="Comma 2 4 2 2 5 2 2 7" xfId="8176"/>
    <cellStyle name="Comma 2 4 2 2 5 2 2 8" xfId="6092"/>
    <cellStyle name="Comma 2 4 2 2 5 2 2 9" xfId="4036"/>
    <cellStyle name="Comma 2 4 2 2 5 2 3" xfId="17554"/>
    <cellStyle name="Comma 2 4 2 2 5 2 4" xfId="15470"/>
    <cellStyle name="Comma 2 4 2 2 5 2 5" xfId="13386"/>
    <cellStyle name="Comma 2 4 2 2 5 2 6" xfId="11302"/>
    <cellStyle name="Comma 2 4 2 2 5 2 7" xfId="9218"/>
    <cellStyle name="Comma 2 4 2 2 5 2 8" xfId="7134"/>
    <cellStyle name="Comma 2 4 2 2 5 2 9" xfId="5064"/>
    <cellStyle name="Comma 2 4 2 2 5 3" xfId="1438"/>
    <cellStyle name="Comma 2 4 2 2 5 3 2" xfId="18082"/>
    <cellStyle name="Comma 2 4 2 2 5 3 3" xfId="15998"/>
    <cellStyle name="Comma 2 4 2 2 5 3 4" xfId="13914"/>
    <cellStyle name="Comma 2 4 2 2 5 3 5" xfId="11830"/>
    <cellStyle name="Comma 2 4 2 2 5 3 6" xfId="9746"/>
    <cellStyle name="Comma 2 4 2 2 5 3 7" xfId="7662"/>
    <cellStyle name="Comma 2 4 2 2 5 3 8" xfId="5578"/>
    <cellStyle name="Comma 2 4 2 2 5 3 9" xfId="3522"/>
    <cellStyle name="Comma 2 4 2 2 5 4" xfId="17040"/>
    <cellStyle name="Comma 2 4 2 2 5 5" xfId="14956"/>
    <cellStyle name="Comma 2 4 2 2 5 6" xfId="12872"/>
    <cellStyle name="Comma 2 4 2 2 5 7" xfId="10788"/>
    <cellStyle name="Comma 2 4 2 2 5 8" xfId="8704"/>
    <cellStyle name="Comma 2 4 2 2 5 9" xfId="6620"/>
    <cellStyle name="Comma 2 4 2 2 6" xfId="651"/>
    <cellStyle name="Comma 2 4 2 2 6 10" xfId="2737"/>
    <cellStyle name="Comma 2 4 2 2 6 2" xfId="1695"/>
    <cellStyle name="Comma 2 4 2 2 6 2 2" xfId="18339"/>
    <cellStyle name="Comma 2 4 2 2 6 2 3" xfId="16255"/>
    <cellStyle name="Comma 2 4 2 2 6 2 4" xfId="14171"/>
    <cellStyle name="Comma 2 4 2 2 6 2 5" xfId="12087"/>
    <cellStyle name="Comma 2 4 2 2 6 2 6" xfId="10003"/>
    <cellStyle name="Comma 2 4 2 2 6 2 7" xfId="7919"/>
    <cellStyle name="Comma 2 4 2 2 6 2 8" xfId="5835"/>
    <cellStyle name="Comma 2 4 2 2 6 2 9" xfId="3779"/>
    <cellStyle name="Comma 2 4 2 2 6 3" xfId="17297"/>
    <cellStyle name="Comma 2 4 2 2 6 4" xfId="15213"/>
    <cellStyle name="Comma 2 4 2 2 6 5" xfId="13129"/>
    <cellStyle name="Comma 2 4 2 2 6 6" xfId="11045"/>
    <cellStyle name="Comma 2 4 2 2 6 7" xfId="8961"/>
    <cellStyle name="Comma 2 4 2 2 6 8" xfId="6877"/>
    <cellStyle name="Comma 2 4 2 2 6 9" xfId="4807"/>
    <cellStyle name="Comma 2 4 2 2 7" xfId="1171"/>
    <cellStyle name="Comma 2 4 2 2 7 2" xfId="17815"/>
    <cellStyle name="Comma 2 4 2 2 7 3" xfId="15731"/>
    <cellStyle name="Comma 2 4 2 2 7 4" xfId="13647"/>
    <cellStyle name="Comma 2 4 2 2 7 5" xfId="11563"/>
    <cellStyle name="Comma 2 4 2 2 7 6" xfId="9479"/>
    <cellStyle name="Comma 2 4 2 2 7 7" xfId="7395"/>
    <cellStyle name="Comma 2 4 2 2 7 8" xfId="5321"/>
    <cellStyle name="Comma 2 4 2 2 7 9" xfId="3255"/>
    <cellStyle name="Comma 2 4 2 2 8" xfId="16773"/>
    <cellStyle name="Comma 2 4 2 2 9" xfId="14689"/>
    <cellStyle name="Comma 2 4 2 3" xfId="170"/>
    <cellStyle name="Comma 2 4 2 3 10" xfId="8494"/>
    <cellStyle name="Comma 2 4 2 3 11" xfId="6410"/>
    <cellStyle name="Comma 2 4 2 3 12" xfId="4347"/>
    <cellStyle name="Comma 2 4 2 3 13" xfId="2270"/>
    <cellStyle name="Comma 2 4 2 3 2" xfId="292"/>
    <cellStyle name="Comma 2 4 2 3 2 10" xfId="6524"/>
    <cellStyle name="Comma 2 4 2 3 2 11" xfId="4455"/>
    <cellStyle name="Comma 2 4 2 3 2 12" xfId="2384"/>
    <cellStyle name="Comma 2 4 2 3 2 2" xfId="556"/>
    <cellStyle name="Comma 2 4 2 3 2 2 10" xfId="4712"/>
    <cellStyle name="Comma 2 4 2 3 2 2 11" xfId="2642"/>
    <cellStyle name="Comma 2 4 2 3 2 2 2" xfId="1070"/>
    <cellStyle name="Comma 2 4 2 3 2 2 2 10" xfId="3156"/>
    <cellStyle name="Comma 2 4 2 3 2 2 2 2" xfId="2114"/>
    <cellStyle name="Comma 2 4 2 3 2 2 2 2 2" xfId="18758"/>
    <cellStyle name="Comma 2 4 2 3 2 2 2 2 3" xfId="16674"/>
    <cellStyle name="Comma 2 4 2 3 2 2 2 2 4" xfId="14590"/>
    <cellStyle name="Comma 2 4 2 3 2 2 2 2 5" xfId="12506"/>
    <cellStyle name="Comma 2 4 2 3 2 2 2 2 6" xfId="10422"/>
    <cellStyle name="Comma 2 4 2 3 2 2 2 2 7" xfId="8338"/>
    <cellStyle name="Comma 2 4 2 3 2 2 2 2 8" xfId="6254"/>
    <cellStyle name="Comma 2 4 2 3 2 2 2 2 9" xfId="4198"/>
    <cellStyle name="Comma 2 4 2 3 2 2 2 3" xfId="17716"/>
    <cellStyle name="Comma 2 4 2 3 2 2 2 4" xfId="15632"/>
    <cellStyle name="Comma 2 4 2 3 2 2 2 5" xfId="13548"/>
    <cellStyle name="Comma 2 4 2 3 2 2 2 6" xfId="11464"/>
    <cellStyle name="Comma 2 4 2 3 2 2 2 7" xfId="9380"/>
    <cellStyle name="Comma 2 4 2 3 2 2 2 8" xfId="7296"/>
    <cellStyle name="Comma 2 4 2 3 2 2 2 9" xfId="5226"/>
    <cellStyle name="Comma 2 4 2 3 2 2 3" xfId="1600"/>
    <cellStyle name="Comma 2 4 2 3 2 2 3 2" xfId="18244"/>
    <cellStyle name="Comma 2 4 2 3 2 2 3 3" xfId="16160"/>
    <cellStyle name="Comma 2 4 2 3 2 2 3 4" xfId="14076"/>
    <cellStyle name="Comma 2 4 2 3 2 2 3 5" xfId="11992"/>
    <cellStyle name="Comma 2 4 2 3 2 2 3 6" xfId="9908"/>
    <cellStyle name="Comma 2 4 2 3 2 2 3 7" xfId="7824"/>
    <cellStyle name="Comma 2 4 2 3 2 2 3 8" xfId="5740"/>
    <cellStyle name="Comma 2 4 2 3 2 2 3 9" xfId="3684"/>
    <cellStyle name="Comma 2 4 2 3 2 2 4" xfId="17202"/>
    <cellStyle name="Comma 2 4 2 3 2 2 5" xfId="15118"/>
    <cellStyle name="Comma 2 4 2 3 2 2 6" xfId="13034"/>
    <cellStyle name="Comma 2 4 2 3 2 2 7" xfId="10950"/>
    <cellStyle name="Comma 2 4 2 3 2 2 8" xfId="8866"/>
    <cellStyle name="Comma 2 4 2 3 2 2 9" xfId="6782"/>
    <cellStyle name="Comma 2 4 2 3 2 3" xfId="813"/>
    <cellStyle name="Comma 2 4 2 3 2 3 10" xfId="2899"/>
    <cellStyle name="Comma 2 4 2 3 2 3 2" xfId="1857"/>
    <cellStyle name="Comma 2 4 2 3 2 3 2 2" xfId="18501"/>
    <cellStyle name="Comma 2 4 2 3 2 3 2 3" xfId="16417"/>
    <cellStyle name="Comma 2 4 2 3 2 3 2 4" xfId="14333"/>
    <cellStyle name="Comma 2 4 2 3 2 3 2 5" xfId="12249"/>
    <cellStyle name="Comma 2 4 2 3 2 3 2 6" xfId="10165"/>
    <cellStyle name="Comma 2 4 2 3 2 3 2 7" xfId="8081"/>
    <cellStyle name="Comma 2 4 2 3 2 3 2 8" xfId="5997"/>
    <cellStyle name="Comma 2 4 2 3 2 3 2 9" xfId="3941"/>
    <cellStyle name="Comma 2 4 2 3 2 3 3" xfId="17459"/>
    <cellStyle name="Comma 2 4 2 3 2 3 4" xfId="15375"/>
    <cellStyle name="Comma 2 4 2 3 2 3 5" xfId="13291"/>
    <cellStyle name="Comma 2 4 2 3 2 3 6" xfId="11207"/>
    <cellStyle name="Comma 2 4 2 3 2 3 7" xfId="9123"/>
    <cellStyle name="Comma 2 4 2 3 2 3 8" xfId="7039"/>
    <cellStyle name="Comma 2 4 2 3 2 3 9" xfId="4969"/>
    <cellStyle name="Comma 2 4 2 3 2 4" xfId="1342"/>
    <cellStyle name="Comma 2 4 2 3 2 4 2" xfId="17986"/>
    <cellStyle name="Comma 2 4 2 3 2 4 3" xfId="15902"/>
    <cellStyle name="Comma 2 4 2 3 2 4 4" xfId="13818"/>
    <cellStyle name="Comma 2 4 2 3 2 4 5" xfId="11734"/>
    <cellStyle name="Comma 2 4 2 3 2 4 6" xfId="9650"/>
    <cellStyle name="Comma 2 4 2 3 2 4 7" xfId="7566"/>
    <cellStyle name="Comma 2 4 2 3 2 4 8" xfId="5483"/>
    <cellStyle name="Comma 2 4 2 3 2 4 9" xfId="3426"/>
    <cellStyle name="Comma 2 4 2 3 2 5" xfId="16944"/>
    <cellStyle name="Comma 2 4 2 3 2 6" xfId="14860"/>
    <cellStyle name="Comma 2 4 2 3 2 7" xfId="12776"/>
    <cellStyle name="Comma 2 4 2 3 2 8" xfId="10692"/>
    <cellStyle name="Comma 2 4 2 3 2 9" xfId="8608"/>
    <cellStyle name="Comma 2 4 2 3 3" xfId="448"/>
    <cellStyle name="Comma 2 4 2 3 3 10" xfId="4604"/>
    <cellStyle name="Comma 2 4 2 3 3 11" xfId="2534"/>
    <cellStyle name="Comma 2 4 2 3 3 2" xfId="962"/>
    <cellStyle name="Comma 2 4 2 3 3 2 10" xfId="3048"/>
    <cellStyle name="Comma 2 4 2 3 3 2 2" xfId="2006"/>
    <cellStyle name="Comma 2 4 2 3 3 2 2 2" xfId="18650"/>
    <cellStyle name="Comma 2 4 2 3 3 2 2 3" xfId="16566"/>
    <cellStyle name="Comma 2 4 2 3 3 2 2 4" xfId="14482"/>
    <cellStyle name="Comma 2 4 2 3 3 2 2 5" xfId="12398"/>
    <cellStyle name="Comma 2 4 2 3 3 2 2 6" xfId="10314"/>
    <cellStyle name="Comma 2 4 2 3 3 2 2 7" xfId="8230"/>
    <cellStyle name="Comma 2 4 2 3 3 2 2 8" xfId="6146"/>
    <cellStyle name="Comma 2 4 2 3 3 2 2 9" xfId="4090"/>
    <cellStyle name="Comma 2 4 2 3 3 2 3" xfId="17608"/>
    <cellStyle name="Comma 2 4 2 3 3 2 4" xfId="15524"/>
    <cellStyle name="Comma 2 4 2 3 3 2 5" xfId="13440"/>
    <cellStyle name="Comma 2 4 2 3 3 2 6" xfId="11356"/>
    <cellStyle name="Comma 2 4 2 3 3 2 7" xfId="9272"/>
    <cellStyle name="Comma 2 4 2 3 3 2 8" xfId="7188"/>
    <cellStyle name="Comma 2 4 2 3 3 2 9" xfId="5118"/>
    <cellStyle name="Comma 2 4 2 3 3 3" xfId="1492"/>
    <cellStyle name="Comma 2 4 2 3 3 3 2" xfId="18136"/>
    <cellStyle name="Comma 2 4 2 3 3 3 3" xfId="16052"/>
    <cellStyle name="Comma 2 4 2 3 3 3 4" xfId="13968"/>
    <cellStyle name="Comma 2 4 2 3 3 3 5" xfId="11884"/>
    <cellStyle name="Comma 2 4 2 3 3 3 6" xfId="9800"/>
    <cellStyle name="Comma 2 4 2 3 3 3 7" xfId="7716"/>
    <cellStyle name="Comma 2 4 2 3 3 3 8" xfId="5632"/>
    <cellStyle name="Comma 2 4 2 3 3 3 9" xfId="3576"/>
    <cellStyle name="Comma 2 4 2 3 3 4" xfId="17094"/>
    <cellStyle name="Comma 2 4 2 3 3 5" xfId="15010"/>
    <cellStyle name="Comma 2 4 2 3 3 6" xfId="12926"/>
    <cellStyle name="Comma 2 4 2 3 3 7" xfId="10842"/>
    <cellStyle name="Comma 2 4 2 3 3 8" xfId="8758"/>
    <cellStyle name="Comma 2 4 2 3 3 9" xfId="6674"/>
    <cellStyle name="Comma 2 4 2 3 4" xfId="705"/>
    <cellStyle name="Comma 2 4 2 3 4 10" xfId="2791"/>
    <cellStyle name="Comma 2 4 2 3 4 2" xfId="1749"/>
    <cellStyle name="Comma 2 4 2 3 4 2 2" xfId="18393"/>
    <cellStyle name="Comma 2 4 2 3 4 2 3" xfId="16309"/>
    <cellStyle name="Comma 2 4 2 3 4 2 4" xfId="14225"/>
    <cellStyle name="Comma 2 4 2 3 4 2 5" xfId="12141"/>
    <cellStyle name="Comma 2 4 2 3 4 2 6" xfId="10057"/>
    <cellStyle name="Comma 2 4 2 3 4 2 7" xfId="7973"/>
    <cellStyle name="Comma 2 4 2 3 4 2 8" xfId="5889"/>
    <cellStyle name="Comma 2 4 2 3 4 2 9" xfId="3833"/>
    <cellStyle name="Comma 2 4 2 3 4 3" xfId="17351"/>
    <cellStyle name="Comma 2 4 2 3 4 4" xfId="15267"/>
    <cellStyle name="Comma 2 4 2 3 4 5" xfId="13183"/>
    <cellStyle name="Comma 2 4 2 3 4 6" xfId="11099"/>
    <cellStyle name="Comma 2 4 2 3 4 7" xfId="9015"/>
    <cellStyle name="Comma 2 4 2 3 4 8" xfId="6931"/>
    <cellStyle name="Comma 2 4 2 3 4 9" xfId="4861"/>
    <cellStyle name="Comma 2 4 2 3 5" xfId="1228"/>
    <cellStyle name="Comma 2 4 2 3 5 2" xfId="17872"/>
    <cellStyle name="Comma 2 4 2 3 5 3" xfId="15788"/>
    <cellStyle name="Comma 2 4 2 3 5 4" xfId="13704"/>
    <cellStyle name="Comma 2 4 2 3 5 5" xfId="11620"/>
    <cellStyle name="Comma 2 4 2 3 5 6" xfId="9536"/>
    <cellStyle name="Comma 2 4 2 3 5 7" xfId="7452"/>
    <cellStyle name="Comma 2 4 2 3 5 8" xfId="5375"/>
    <cellStyle name="Comma 2 4 2 3 5 9" xfId="3312"/>
    <cellStyle name="Comma 2 4 2 3 6" xfId="16830"/>
    <cellStyle name="Comma 2 4 2 3 7" xfId="14746"/>
    <cellStyle name="Comma 2 4 2 3 8" xfId="12662"/>
    <cellStyle name="Comma 2 4 2 3 9" xfId="10578"/>
    <cellStyle name="Comma 2 4 2 4" xfId="132"/>
    <cellStyle name="Comma 2 4 2 4 10" xfId="8456"/>
    <cellStyle name="Comma 2 4 2 4 11" xfId="6372"/>
    <cellStyle name="Comma 2 4 2 4 12" xfId="4311"/>
    <cellStyle name="Comma 2 4 2 4 13" xfId="2232"/>
    <cellStyle name="Comma 2 4 2 4 2" xfId="254"/>
    <cellStyle name="Comma 2 4 2 4 2 10" xfId="6486"/>
    <cellStyle name="Comma 2 4 2 4 2 11" xfId="4419"/>
    <cellStyle name="Comma 2 4 2 4 2 12" xfId="2346"/>
    <cellStyle name="Comma 2 4 2 4 2 2" xfId="520"/>
    <cellStyle name="Comma 2 4 2 4 2 2 10" xfId="4676"/>
    <cellStyle name="Comma 2 4 2 4 2 2 11" xfId="2606"/>
    <cellStyle name="Comma 2 4 2 4 2 2 2" xfId="1034"/>
    <cellStyle name="Comma 2 4 2 4 2 2 2 10" xfId="3120"/>
    <cellStyle name="Comma 2 4 2 4 2 2 2 2" xfId="2078"/>
    <cellStyle name="Comma 2 4 2 4 2 2 2 2 2" xfId="18722"/>
    <cellStyle name="Comma 2 4 2 4 2 2 2 2 3" xfId="16638"/>
    <cellStyle name="Comma 2 4 2 4 2 2 2 2 4" xfId="14554"/>
    <cellStyle name="Comma 2 4 2 4 2 2 2 2 5" xfId="12470"/>
    <cellStyle name="Comma 2 4 2 4 2 2 2 2 6" xfId="10386"/>
    <cellStyle name="Comma 2 4 2 4 2 2 2 2 7" xfId="8302"/>
    <cellStyle name="Comma 2 4 2 4 2 2 2 2 8" xfId="6218"/>
    <cellStyle name="Comma 2 4 2 4 2 2 2 2 9" xfId="4162"/>
    <cellStyle name="Comma 2 4 2 4 2 2 2 3" xfId="17680"/>
    <cellStyle name="Comma 2 4 2 4 2 2 2 4" xfId="15596"/>
    <cellStyle name="Comma 2 4 2 4 2 2 2 5" xfId="13512"/>
    <cellStyle name="Comma 2 4 2 4 2 2 2 6" xfId="11428"/>
    <cellStyle name="Comma 2 4 2 4 2 2 2 7" xfId="9344"/>
    <cellStyle name="Comma 2 4 2 4 2 2 2 8" xfId="7260"/>
    <cellStyle name="Comma 2 4 2 4 2 2 2 9" xfId="5190"/>
    <cellStyle name="Comma 2 4 2 4 2 2 3" xfId="1564"/>
    <cellStyle name="Comma 2 4 2 4 2 2 3 2" xfId="18208"/>
    <cellStyle name="Comma 2 4 2 4 2 2 3 3" xfId="16124"/>
    <cellStyle name="Comma 2 4 2 4 2 2 3 4" xfId="14040"/>
    <cellStyle name="Comma 2 4 2 4 2 2 3 5" xfId="11956"/>
    <cellStyle name="Comma 2 4 2 4 2 2 3 6" xfId="9872"/>
    <cellStyle name="Comma 2 4 2 4 2 2 3 7" xfId="7788"/>
    <cellStyle name="Comma 2 4 2 4 2 2 3 8" xfId="5704"/>
    <cellStyle name="Comma 2 4 2 4 2 2 3 9" xfId="3648"/>
    <cellStyle name="Comma 2 4 2 4 2 2 4" xfId="17166"/>
    <cellStyle name="Comma 2 4 2 4 2 2 5" xfId="15082"/>
    <cellStyle name="Comma 2 4 2 4 2 2 6" xfId="12998"/>
    <cellStyle name="Comma 2 4 2 4 2 2 7" xfId="10914"/>
    <cellStyle name="Comma 2 4 2 4 2 2 8" xfId="8830"/>
    <cellStyle name="Comma 2 4 2 4 2 2 9" xfId="6746"/>
    <cellStyle name="Comma 2 4 2 4 2 3" xfId="777"/>
    <cellStyle name="Comma 2 4 2 4 2 3 10" xfId="2863"/>
    <cellStyle name="Comma 2 4 2 4 2 3 2" xfId="1821"/>
    <cellStyle name="Comma 2 4 2 4 2 3 2 2" xfId="18465"/>
    <cellStyle name="Comma 2 4 2 4 2 3 2 3" xfId="16381"/>
    <cellStyle name="Comma 2 4 2 4 2 3 2 4" xfId="14297"/>
    <cellStyle name="Comma 2 4 2 4 2 3 2 5" xfId="12213"/>
    <cellStyle name="Comma 2 4 2 4 2 3 2 6" xfId="10129"/>
    <cellStyle name="Comma 2 4 2 4 2 3 2 7" xfId="8045"/>
    <cellStyle name="Comma 2 4 2 4 2 3 2 8" xfId="5961"/>
    <cellStyle name="Comma 2 4 2 4 2 3 2 9" xfId="3905"/>
    <cellStyle name="Comma 2 4 2 4 2 3 3" xfId="17423"/>
    <cellStyle name="Comma 2 4 2 4 2 3 4" xfId="15339"/>
    <cellStyle name="Comma 2 4 2 4 2 3 5" xfId="13255"/>
    <cellStyle name="Comma 2 4 2 4 2 3 6" xfId="11171"/>
    <cellStyle name="Comma 2 4 2 4 2 3 7" xfId="9087"/>
    <cellStyle name="Comma 2 4 2 4 2 3 8" xfId="7003"/>
    <cellStyle name="Comma 2 4 2 4 2 3 9" xfId="4933"/>
    <cellStyle name="Comma 2 4 2 4 2 4" xfId="1304"/>
    <cellStyle name="Comma 2 4 2 4 2 4 2" xfId="17948"/>
    <cellStyle name="Comma 2 4 2 4 2 4 3" xfId="15864"/>
    <cellStyle name="Comma 2 4 2 4 2 4 4" xfId="13780"/>
    <cellStyle name="Comma 2 4 2 4 2 4 5" xfId="11696"/>
    <cellStyle name="Comma 2 4 2 4 2 4 6" xfId="9612"/>
    <cellStyle name="Comma 2 4 2 4 2 4 7" xfId="7528"/>
    <cellStyle name="Comma 2 4 2 4 2 4 8" xfId="5447"/>
    <cellStyle name="Comma 2 4 2 4 2 4 9" xfId="3388"/>
    <cellStyle name="Comma 2 4 2 4 2 5" xfId="16906"/>
    <cellStyle name="Comma 2 4 2 4 2 6" xfId="14822"/>
    <cellStyle name="Comma 2 4 2 4 2 7" xfId="12738"/>
    <cellStyle name="Comma 2 4 2 4 2 8" xfId="10654"/>
    <cellStyle name="Comma 2 4 2 4 2 9" xfId="8570"/>
    <cellStyle name="Comma 2 4 2 4 3" xfId="412"/>
    <cellStyle name="Comma 2 4 2 4 3 10" xfId="4568"/>
    <cellStyle name="Comma 2 4 2 4 3 11" xfId="2498"/>
    <cellStyle name="Comma 2 4 2 4 3 2" xfId="926"/>
    <cellStyle name="Comma 2 4 2 4 3 2 10" xfId="3012"/>
    <cellStyle name="Comma 2 4 2 4 3 2 2" xfId="1970"/>
    <cellStyle name="Comma 2 4 2 4 3 2 2 2" xfId="18614"/>
    <cellStyle name="Comma 2 4 2 4 3 2 2 3" xfId="16530"/>
    <cellStyle name="Comma 2 4 2 4 3 2 2 4" xfId="14446"/>
    <cellStyle name="Comma 2 4 2 4 3 2 2 5" xfId="12362"/>
    <cellStyle name="Comma 2 4 2 4 3 2 2 6" xfId="10278"/>
    <cellStyle name="Comma 2 4 2 4 3 2 2 7" xfId="8194"/>
    <cellStyle name="Comma 2 4 2 4 3 2 2 8" xfId="6110"/>
    <cellStyle name="Comma 2 4 2 4 3 2 2 9" xfId="4054"/>
    <cellStyle name="Comma 2 4 2 4 3 2 3" xfId="17572"/>
    <cellStyle name="Comma 2 4 2 4 3 2 4" xfId="15488"/>
    <cellStyle name="Comma 2 4 2 4 3 2 5" xfId="13404"/>
    <cellStyle name="Comma 2 4 2 4 3 2 6" xfId="11320"/>
    <cellStyle name="Comma 2 4 2 4 3 2 7" xfId="9236"/>
    <cellStyle name="Comma 2 4 2 4 3 2 8" xfId="7152"/>
    <cellStyle name="Comma 2 4 2 4 3 2 9" xfId="5082"/>
    <cellStyle name="Comma 2 4 2 4 3 3" xfId="1456"/>
    <cellStyle name="Comma 2 4 2 4 3 3 2" xfId="18100"/>
    <cellStyle name="Comma 2 4 2 4 3 3 3" xfId="16016"/>
    <cellStyle name="Comma 2 4 2 4 3 3 4" xfId="13932"/>
    <cellStyle name="Comma 2 4 2 4 3 3 5" xfId="11848"/>
    <cellStyle name="Comma 2 4 2 4 3 3 6" xfId="9764"/>
    <cellStyle name="Comma 2 4 2 4 3 3 7" xfId="7680"/>
    <cellStyle name="Comma 2 4 2 4 3 3 8" xfId="5596"/>
    <cellStyle name="Comma 2 4 2 4 3 3 9" xfId="3540"/>
    <cellStyle name="Comma 2 4 2 4 3 4" xfId="17058"/>
    <cellStyle name="Comma 2 4 2 4 3 5" xfId="14974"/>
    <cellStyle name="Comma 2 4 2 4 3 6" xfId="12890"/>
    <cellStyle name="Comma 2 4 2 4 3 7" xfId="10806"/>
    <cellStyle name="Comma 2 4 2 4 3 8" xfId="8722"/>
    <cellStyle name="Comma 2 4 2 4 3 9" xfId="6638"/>
    <cellStyle name="Comma 2 4 2 4 4" xfId="669"/>
    <cellStyle name="Comma 2 4 2 4 4 10" xfId="2755"/>
    <cellStyle name="Comma 2 4 2 4 4 2" xfId="1713"/>
    <cellStyle name="Comma 2 4 2 4 4 2 2" xfId="18357"/>
    <cellStyle name="Comma 2 4 2 4 4 2 3" xfId="16273"/>
    <cellStyle name="Comma 2 4 2 4 4 2 4" xfId="14189"/>
    <cellStyle name="Comma 2 4 2 4 4 2 5" xfId="12105"/>
    <cellStyle name="Comma 2 4 2 4 4 2 6" xfId="10021"/>
    <cellStyle name="Comma 2 4 2 4 4 2 7" xfId="7937"/>
    <cellStyle name="Comma 2 4 2 4 4 2 8" xfId="5853"/>
    <cellStyle name="Comma 2 4 2 4 4 2 9" xfId="3797"/>
    <cellStyle name="Comma 2 4 2 4 4 3" xfId="17315"/>
    <cellStyle name="Comma 2 4 2 4 4 4" xfId="15231"/>
    <cellStyle name="Comma 2 4 2 4 4 5" xfId="13147"/>
    <cellStyle name="Comma 2 4 2 4 4 6" xfId="11063"/>
    <cellStyle name="Comma 2 4 2 4 4 7" xfId="8979"/>
    <cellStyle name="Comma 2 4 2 4 4 8" xfId="6895"/>
    <cellStyle name="Comma 2 4 2 4 4 9" xfId="4825"/>
    <cellStyle name="Comma 2 4 2 4 5" xfId="1190"/>
    <cellStyle name="Comma 2 4 2 4 5 2" xfId="17834"/>
    <cellStyle name="Comma 2 4 2 4 5 3" xfId="15750"/>
    <cellStyle name="Comma 2 4 2 4 5 4" xfId="13666"/>
    <cellStyle name="Comma 2 4 2 4 5 5" xfId="11582"/>
    <cellStyle name="Comma 2 4 2 4 5 6" xfId="9498"/>
    <cellStyle name="Comma 2 4 2 4 5 7" xfId="7414"/>
    <cellStyle name="Comma 2 4 2 4 5 8" xfId="5339"/>
    <cellStyle name="Comma 2 4 2 4 5 9" xfId="3274"/>
    <cellStyle name="Comma 2 4 2 4 6" xfId="16792"/>
    <cellStyle name="Comma 2 4 2 4 7" xfId="14708"/>
    <cellStyle name="Comma 2 4 2 4 8" xfId="12624"/>
    <cellStyle name="Comma 2 4 2 4 9" xfId="10540"/>
    <cellStyle name="Comma 2 4 2 5" xfId="214"/>
    <cellStyle name="Comma 2 4 2 5 10" xfId="6448"/>
    <cellStyle name="Comma 2 4 2 5 11" xfId="4383"/>
    <cellStyle name="Comma 2 4 2 5 12" xfId="2308"/>
    <cellStyle name="Comma 2 4 2 5 2" xfId="484"/>
    <cellStyle name="Comma 2 4 2 5 2 10" xfId="4640"/>
    <cellStyle name="Comma 2 4 2 5 2 11" xfId="2570"/>
    <cellStyle name="Comma 2 4 2 5 2 2" xfId="998"/>
    <cellStyle name="Comma 2 4 2 5 2 2 10" xfId="3084"/>
    <cellStyle name="Comma 2 4 2 5 2 2 2" xfId="2042"/>
    <cellStyle name="Comma 2 4 2 5 2 2 2 2" xfId="18686"/>
    <cellStyle name="Comma 2 4 2 5 2 2 2 3" xfId="16602"/>
    <cellStyle name="Comma 2 4 2 5 2 2 2 4" xfId="14518"/>
    <cellStyle name="Comma 2 4 2 5 2 2 2 5" xfId="12434"/>
    <cellStyle name="Comma 2 4 2 5 2 2 2 6" xfId="10350"/>
    <cellStyle name="Comma 2 4 2 5 2 2 2 7" xfId="8266"/>
    <cellStyle name="Comma 2 4 2 5 2 2 2 8" xfId="6182"/>
    <cellStyle name="Comma 2 4 2 5 2 2 2 9" xfId="4126"/>
    <cellStyle name="Comma 2 4 2 5 2 2 3" xfId="17644"/>
    <cellStyle name="Comma 2 4 2 5 2 2 4" xfId="15560"/>
    <cellStyle name="Comma 2 4 2 5 2 2 5" xfId="13476"/>
    <cellStyle name="Comma 2 4 2 5 2 2 6" xfId="11392"/>
    <cellStyle name="Comma 2 4 2 5 2 2 7" xfId="9308"/>
    <cellStyle name="Comma 2 4 2 5 2 2 8" xfId="7224"/>
    <cellStyle name="Comma 2 4 2 5 2 2 9" xfId="5154"/>
    <cellStyle name="Comma 2 4 2 5 2 3" xfId="1528"/>
    <cellStyle name="Comma 2 4 2 5 2 3 2" xfId="18172"/>
    <cellStyle name="Comma 2 4 2 5 2 3 3" xfId="16088"/>
    <cellStyle name="Comma 2 4 2 5 2 3 4" xfId="14004"/>
    <cellStyle name="Comma 2 4 2 5 2 3 5" xfId="11920"/>
    <cellStyle name="Comma 2 4 2 5 2 3 6" xfId="9836"/>
    <cellStyle name="Comma 2 4 2 5 2 3 7" xfId="7752"/>
    <cellStyle name="Comma 2 4 2 5 2 3 8" xfId="5668"/>
    <cellStyle name="Comma 2 4 2 5 2 3 9" xfId="3612"/>
    <cellStyle name="Comma 2 4 2 5 2 4" xfId="17130"/>
    <cellStyle name="Comma 2 4 2 5 2 5" xfId="15046"/>
    <cellStyle name="Comma 2 4 2 5 2 6" xfId="12962"/>
    <cellStyle name="Comma 2 4 2 5 2 7" xfId="10878"/>
    <cellStyle name="Comma 2 4 2 5 2 8" xfId="8794"/>
    <cellStyle name="Comma 2 4 2 5 2 9" xfId="6710"/>
    <cellStyle name="Comma 2 4 2 5 3" xfId="741"/>
    <cellStyle name="Comma 2 4 2 5 3 10" xfId="2827"/>
    <cellStyle name="Comma 2 4 2 5 3 2" xfId="1785"/>
    <cellStyle name="Comma 2 4 2 5 3 2 2" xfId="18429"/>
    <cellStyle name="Comma 2 4 2 5 3 2 3" xfId="16345"/>
    <cellStyle name="Comma 2 4 2 5 3 2 4" xfId="14261"/>
    <cellStyle name="Comma 2 4 2 5 3 2 5" xfId="12177"/>
    <cellStyle name="Comma 2 4 2 5 3 2 6" xfId="10093"/>
    <cellStyle name="Comma 2 4 2 5 3 2 7" xfId="8009"/>
    <cellStyle name="Comma 2 4 2 5 3 2 8" xfId="5925"/>
    <cellStyle name="Comma 2 4 2 5 3 2 9" xfId="3869"/>
    <cellStyle name="Comma 2 4 2 5 3 3" xfId="17387"/>
    <cellStyle name="Comma 2 4 2 5 3 4" xfId="15303"/>
    <cellStyle name="Comma 2 4 2 5 3 5" xfId="13219"/>
    <cellStyle name="Comma 2 4 2 5 3 6" xfId="11135"/>
    <cellStyle name="Comma 2 4 2 5 3 7" xfId="9051"/>
    <cellStyle name="Comma 2 4 2 5 3 8" xfId="6967"/>
    <cellStyle name="Comma 2 4 2 5 3 9" xfId="4897"/>
    <cellStyle name="Comma 2 4 2 5 4" xfId="1266"/>
    <cellStyle name="Comma 2 4 2 5 4 2" xfId="17910"/>
    <cellStyle name="Comma 2 4 2 5 4 3" xfId="15826"/>
    <cellStyle name="Comma 2 4 2 5 4 4" xfId="13742"/>
    <cellStyle name="Comma 2 4 2 5 4 5" xfId="11658"/>
    <cellStyle name="Comma 2 4 2 5 4 6" xfId="9574"/>
    <cellStyle name="Comma 2 4 2 5 4 7" xfId="7490"/>
    <cellStyle name="Comma 2 4 2 5 4 8" xfId="5411"/>
    <cellStyle name="Comma 2 4 2 5 4 9" xfId="3350"/>
    <cellStyle name="Comma 2 4 2 5 5" xfId="16868"/>
    <cellStyle name="Comma 2 4 2 5 6" xfId="14784"/>
    <cellStyle name="Comma 2 4 2 5 7" xfId="12700"/>
    <cellStyle name="Comma 2 4 2 5 8" xfId="10616"/>
    <cellStyle name="Comma 2 4 2 5 9" xfId="8532"/>
    <cellStyle name="Comma 2 4 2 6" xfId="376"/>
    <cellStyle name="Comma 2 4 2 6 10" xfId="4532"/>
    <cellStyle name="Comma 2 4 2 6 11" xfId="2462"/>
    <cellStyle name="Comma 2 4 2 6 2" xfId="890"/>
    <cellStyle name="Comma 2 4 2 6 2 10" xfId="2976"/>
    <cellStyle name="Comma 2 4 2 6 2 2" xfId="1934"/>
    <cellStyle name="Comma 2 4 2 6 2 2 2" xfId="18578"/>
    <cellStyle name="Comma 2 4 2 6 2 2 3" xfId="16494"/>
    <cellStyle name="Comma 2 4 2 6 2 2 4" xfId="14410"/>
    <cellStyle name="Comma 2 4 2 6 2 2 5" xfId="12326"/>
    <cellStyle name="Comma 2 4 2 6 2 2 6" xfId="10242"/>
    <cellStyle name="Comma 2 4 2 6 2 2 7" xfId="8158"/>
    <cellStyle name="Comma 2 4 2 6 2 2 8" xfId="6074"/>
    <cellStyle name="Comma 2 4 2 6 2 2 9" xfId="4018"/>
    <cellStyle name="Comma 2 4 2 6 2 3" xfId="17536"/>
    <cellStyle name="Comma 2 4 2 6 2 4" xfId="15452"/>
    <cellStyle name="Comma 2 4 2 6 2 5" xfId="13368"/>
    <cellStyle name="Comma 2 4 2 6 2 6" xfId="11284"/>
    <cellStyle name="Comma 2 4 2 6 2 7" xfId="9200"/>
    <cellStyle name="Comma 2 4 2 6 2 8" xfId="7116"/>
    <cellStyle name="Comma 2 4 2 6 2 9" xfId="5046"/>
    <cellStyle name="Comma 2 4 2 6 3" xfId="1420"/>
    <cellStyle name="Comma 2 4 2 6 3 2" xfId="18064"/>
    <cellStyle name="Comma 2 4 2 6 3 3" xfId="15980"/>
    <cellStyle name="Comma 2 4 2 6 3 4" xfId="13896"/>
    <cellStyle name="Comma 2 4 2 6 3 5" xfId="11812"/>
    <cellStyle name="Comma 2 4 2 6 3 6" xfId="9728"/>
    <cellStyle name="Comma 2 4 2 6 3 7" xfId="7644"/>
    <cellStyle name="Comma 2 4 2 6 3 8" xfId="5560"/>
    <cellStyle name="Comma 2 4 2 6 3 9" xfId="3504"/>
    <cellStyle name="Comma 2 4 2 6 4" xfId="17022"/>
    <cellStyle name="Comma 2 4 2 6 5" xfId="14938"/>
    <cellStyle name="Comma 2 4 2 6 6" xfId="12854"/>
    <cellStyle name="Comma 2 4 2 6 7" xfId="10770"/>
    <cellStyle name="Comma 2 4 2 6 8" xfId="8686"/>
    <cellStyle name="Comma 2 4 2 6 9" xfId="6602"/>
    <cellStyle name="Comma 2 4 2 7" xfId="633"/>
    <cellStyle name="Comma 2 4 2 7 10" xfId="2719"/>
    <cellStyle name="Comma 2 4 2 7 2" xfId="1677"/>
    <cellStyle name="Comma 2 4 2 7 2 2" xfId="18321"/>
    <cellStyle name="Comma 2 4 2 7 2 3" xfId="16237"/>
    <cellStyle name="Comma 2 4 2 7 2 4" xfId="14153"/>
    <cellStyle name="Comma 2 4 2 7 2 5" xfId="12069"/>
    <cellStyle name="Comma 2 4 2 7 2 6" xfId="9985"/>
    <cellStyle name="Comma 2 4 2 7 2 7" xfId="7901"/>
    <cellStyle name="Comma 2 4 2 7 2 8" xfId="5817"/>
    <cellStyle name="Comma 2 4 2 7 2 9" xfId="3761"/>
    <cellStyle name="Comma 2 4 2 7 3" xfId="17279"/>
    <cellStyle name="Comma 2 4 2 7 4" xfId="15195"/>
    <cellStyle name="Comma 2 4 2 7 5" xfId="13111"/>
    <cellStyle name="Comma 2 4 2 7 6" xfId="11027"/>
    <cellStyle name="Comma 2 4 2 7 7" xfId="8943"/>
    <cellStyle name="Comma 2 4 2 7 8" xfId="6859"/>
    <cellStyle name="Comma 2 4 2 7 9" xfId="4789"/>
    <cellStyle name="Comma 2 4 2 8" xfId="1152"/>
    <cellStyle name="Comma 2 4 2 8 2" xfId="17796"/>
    <cellStyle name="Comma 2 4 2 8 3" xfId="15712"/>
    <cellStyle name="Comma 2 4 2 8 4" xfId="13628"/>
    <cellStyle name="Comma 2 4 2 8 5" xfId="11544"/>
    <cellStyle name="Comma 2 4 2 8 6" xfId="9460"/>
    <cellStyle name="Comma 2 4 2 8 7" xfId="7376"/>
    <cellStyle name="Comma 2 4 2 8 8" xfId="5303"/>
    <cellStyle name="Comma 2 4 2 8 9" xfId="3236"/>
    <cellStyle name="Comma 2 4 2 9" xfId="16754"/>
    <cellStyle name="Comma 2 4 3" xfId="102"/>
    <cellStyle name="Comma 2 4 3 10" xfId="12595"/>
    <cellStyle name="Comma 2 4 3 11" xfId="10511"/>
    <cellStyle name="Comma 2 4 3 12" xfId="8427"/>
    <cellStyle name="Comma 2 4 3 13" xfId="6343"/>
    <cellStyle name="Comma 2 4 3 14" xfId="4284"/>
    <cellStyle name="Comma 2 4 3 15" xfId="2203"/>
    <cellStyle name="Comma 2 4 3 2" xfId="180"/>
    <cellStyle name="Comma 2 4 3 2 10" xfId="8503"/>
    <cellStyle name="Comma 2 4 3 2 11" xfId="6419"/>
    <cellStyle name="Comma 2 4 3 2 12" xfId="4356"/>
    <cellStyle name="Comma 2 4 3 2 13" xfId="2279"/>
    <cellStyle name="Comma 2 4 3 2 2" xfId="302"/>
    <cellStyle name="Comma 2 4 3 2 2 10" xfId="6533"/>
    <cellStyle name="Comma 2 4 3 2 2 11" xfId="4464"/>
    <cellStyle name="Comma 2 4 3 2 2 12" xfId="2393"/>
    <cellStyle name="Comma 2 4 3 2 2 2" xfId="565"/>
    <cellStyle name="Comma 2 4 3 2 2 2 10" xfId="4721"/>
    <cellStyle name="Comma 2 4 3 2 2 2 11" xfId="2651"/>
    <cellStyle name="Comma 2 4 3 2 2 2 2" xfId="1079"/>
    <cellStyle name="Comma 2 4 3 2 2 2 2 10" xfId="3165"/>
    <cellStyle name="Comma 2 4 3 2 2 2 2 2" xfId="2123"/>
    <cellStyle name="Comma 2 4 3 2 2 2 2 2 2" xfId="18767"/>
    <cellStyle name="Comma 2 4 3 2 2 2 2 2 3" xfId="16683"/>
    <cellStyle name="Comma 2 4 3 2 2 2 2 2 4" xfId="14599"/>
    <cellStyle name="Comma 2 4 3 2 2 2 2 2 5" xfId="12515"/>
    <cellStyle name="Comma 2 4 3 2 2 2 2 2 6" xfId="10431"/>
    <cellStyle name="Comma 2 4 3 2 2 2 2 2 7" xfId="8347"/>
    <cellStyle name="Comma 2 4 3 2 2 2 2 2 8" xfId="6263"/>
    <cellStyle name="Comma 2 4 3 2 2 2 2 2 9" xfId="4207"/>
    <cellStyle name="Comma 2 4 3 2 2 2 2 3" xfId="17725"/>
    <cellStyle name="Comma 2 4 3 2 2 2 2 4" xfId="15641"/>
    <cellStyle name="Comma 2 4 3 2 2 2 2 5" xfId="13557"/>
    <cellStyle name="Comma 2 4 3 2 2 2 2 6" xfId="11473"/>
    <cellStyle name="Comma 2 4 3 2 2 2 2 7" xfId="9389"/>
    <cellStyle name="Comma 2 4 3 2 2 2 2 8" xfId="7305"/>
    <cellStyle name="Comma 2 4 3 2 2 2 2 9" xfId="5235"/>
    <cellStyle name="Comma 2 4 3 2 2 2 3" xfId="1609"/>
    <cellStyle name="Comma 2 4 3 2 2 2 3 2" xfId="18253"/>
    <cellStyle name="Comma 2 4 3 2 2 2 3 3" xfId="16169"/>
    <cellStyle name="Comma 2 4 3 2 2 2 3 4" xfId="14085"/>
    <cellStyle name="Comma 2 4 3 2 2 2 3 5" xfId="12001"/>
    <cellStyle name="Comma 2 4 3 2 2 2 3 6" xfId="9917"/>
    <cellStyle name="Comma 2 4 3 2 2 2 3 7" xfId="7833"/>
    <cellStyle name="Comma 2 4 3 2 2 2 3 8" xfId="5749"/>
    <cellStyle name="Comma 2 4 3 2 2 2 3 9" xfId="3693"/>
    <cellStyle name="Comma 2 4 3 2 2 2 4" xfId="17211"/>
    <cellStyle name="Comma 2 4 3 2 2 2 5" xfId="15127"/>
    <cellStyle name="Comma 2 4 3 2 2 2 6" xfId="13043"/>
    <cellStyle name="Comma 2 4 3 2 2 2 7" xfId="10959"/>
    <cellStyle name="Comma 2 4 3 2 2 2 8" xfId="8875"/>
    <cellStyle name="Comma 2 4 3 2 2 2 9" xfId="6791"/>
    <cellStyle name="Comma 2 4 3 2 2 3" xfId="822"/>
    <cellStyle name="Comma 2 4 3 2 2 3 10" xfId="2908"/>
    <cellStyle name="Comma 2 4 3 2 2 3 2" xfId="1866"/>
    <cellStyle name="Comma 2 4 3 2 2 3 2 2" xfId="18510"/>
    <cellStyle name="Comma 2 4 3 2 2 3 2 3" xfId="16426"/>
    <cellStyle name="Comma 2 4 3 2 2 3 2 4" xfId="14342"/>
    <cellStyle name="Comma 2 4 3 2 2 3 2 5" xfId="12258"/>
    <cellStyle name="Comma 2 4 3 2 2 3 2 6" xfId="10174"/>
    <cellStyle name="Comma 2 4 3 2 2 3 2 7" xfId="8090"/>
    <cellStyle name="Comma 2 4 3 2 2 3 2 8" xfId="6006"/>
    <cellStyle name="Comma 2 4 3 2 2 3 2 9" xfId="3950"/>
    <cellStyle name="Comma 2 4 3 2 2 3 3" xfId="17468"/>
    <cellStyle name="Comma 2 4 3 2 2 3 4" xfId="15384"/>
    <cellStyle name="Comma 2 4 3 2 2 3 5" xfId="13300"/>
    <cellStyle name="Comma 2 4 3 2 2 3 6" xfId="11216"/>
    <cellStyle name="Comma 2 4 3 2 2 3 7" xfId="9132"/>
    <cellStyle name="Comma 2 4 3 2 2 3 8" xfId="7048"/>
    <cellStyle name="Comma 2 4 3 2 2 3 9" xfId="4978"/>
    <cellStyle name="Comma 2 4 3 2 2 4" xfId="1351"/>
    <cellStyle name="Comma 2 4 3 2 2 4 2" xfId="17995"/>
    <cellStyle name="Comma 2 4 3 2 2 4 3" xfId="15911"/>
    <cellStyle name="Comma 2 4 3 2 2 4 4" xfId="13827"/>
    <cellStyle name="Comma 2 4 3 2 2 4 5" xfId="11743"/>
    <cellStyle name="Comma 2 4 3 2 2 4 6" xfId="9659"/>
    <cellStyle name="Comma 2 4 3 2 2 4 7" xfId="7575"/>
    <cellStyle name="Comma 2 4 3 2 2 4 8" xfId="5492"/>
    <cellStyle name="Comma 2 4 3 2 2 4 9" xfId="3435"/>
    <cellStyle name="Comma 2 4 3 2 2 5" xfId="16953"/>
    <cellStyle name="Comma 2 4 3 2 2 6" xfId="14869"/>
    <cellStyle name="Comma 2 4 3 2 2 7" xfId="12785"/>
    <cellStyle name="Comma 2 4 3 2 2 8" xfId="10701"/>
    <cellStyle name="Comma 2 4 3 2 2 9" xfId="8617"/>
    <cellStyle name="Comma 2 4 3 2 3" xfId="457"/>
    <cellStyle name="Comma 2 4 3 2 3 10" xfId="4613"/>
    <cellStyle name="Comma 2 4 3 2 3 11" xfId="2543"/>
    <cellStyle name="Comma 2 4 3 2 3 2" xfId="971"/>
    <cellStyle name="Comma 2 4 3 2 3 2 10" xfId="3057"/>
    <cellStyle name="Comma 2 4 3 2 3 2 2" xfId="2015"/>
    <cellStyle name="Comma 2 4 3 2 3 2 2 2" xfId="18659"/>
    <cellStyle name="Comma 2 4 3 2 3 2 2 3" xfId="16575"/>
    <cellStyle name="Comma 2 4 3 2 3 2 2 4" xfId="14491"/>
    <cellStyle name="Comma 2 4 3 2 3 2 2 5" xfId="12407"/>
    <cellStyle name="Comma 2 4 3 2 3 2 2 6" xfId="10323"/>
    <cellStyle name="Comma 2 4 3 2 3 2 2 7" xfId="8239"/>
    <cellStyle name="Comma 2 4 3 2 3 2 2 8" xfId="6155"/>
    <cellStyle name="Comma 2 4 3 2 3 2 2 9" xfId="4099"/>
    <cellStyle name="Comma 2 4 3 2 3 2 3" xfId="17617"/>
    <cellStyle name="Comma 2 4 3 2 3 2 4" xfId="15533"/>
    <cellStyle name="Comma 2 4 3 2 3 2 5" xfId="13449"/>
    <cellStyle name="Comma 2 4 3 2 3 2 6" xfId="11365"/>
    <cellStyle name="Comma 2 4 3 2 3 2 7" xfId="9281"/>
    <cellStyle name="Comma 2 4 3 2 3 2 8" xfId="7197"/>
    <cellStyle name="Comma 2 4 3 2 3 2 9" xfId="5127"/>
    <cellStyle name="Comma 2 4 3 2 3 3" xfId="1501"/>
    <cellStyle name="Comma 2 4 3 2 3 3 2" xfId="18145"/>
    <cellStyle name="Comma 2 4 3 2 3 3 3" xfId="16061"/>
    <cellStyle name="Comma 2 4 3 2 3 3 4" xfId="13977"/>
    <cellStyle name="Comma 2 4 3 2 3 3 5" xfId="11893"/>
    <cellStyle name="Comma 2 4 3 2 3 3 6" xfId="9809"/>
    <cellStyle name="Comma 2 4 3 2 3 3 7" xfId="7725"/>
    <cellStyle name="Comma 2 4 3 2 3 3 8" xfId="5641"/>
    <cellStyle name="Comma 2 4 3 2 3 3 9" xfId="3585"/>
    <cellStyle name="Comma 2 4 3 2 3 4" xfId="17103"/>
    <cellStyle name="Comma 2 4 3 2 3 5" xfId="15019"/>
    <cellStyle name="Comma 2 4 3 2 3 6" xfId="12935"/>
    <cellStyle name="Comma 2 4 3 2 3 7" xfId="10851"/>
    <cellStyle name="Comma 2 4 3 2 3 8" xfId="8767"/>
    <cellStyle name="Comma 2 4 3 2 3 9" xfId="6683"/>
    <cellStyle name="Comma 2 4 3 2 4" xfId="714"/>
    <cellStyle name="Comma 2 4 3 2 4 10" xfId="2800"/>
    <cellStyle name="Comma 2 4 3 2 4 2" xfId="1758"/>
    <cellStyle name="Comma 2 4 3 2 4 2 2" xfId="18402"/>
    <cellStyle name="Comma 2 4 3 2 4 2 3" xfId="16318"/>
    <cellStyle name="Comma 2 4 3 2 4 2 4" xfId="14234"/>
    <cellStyle name="Comma 2 4 3 2 4 2 5" xfId="12150"/>
    <cellStyle name="Comma 2 4 3 2 4 2 6" xfId="10066"/>
    <cellStyle name="Comma 2 4 3 2 4 2 7" xfId="7982"/>
    <cellStyle name="Comma 2 4 3 2 4 2 8" xfId="5898"/>
    <cellStyle name="Comma 2 4 3 2 4 2 9" xfId="3842"/>
    <cellStyle name="Comma 2 4 3 2 4 3" xfId="17360"/>
    <cellStyle name="Comma 2 4 3 2 4 4" xfId="15276"/>
    <cellStyle name="Comma 2 4 3 2 4 5" xfId="13192"/>
    <cellStyle name="Comma 2 4 3 2 4 6" xfId="11108"/>
    <cellStyle name="Comma 2 4 3 2 4 7" xfId="9024"/>
    <cellStyle name="Comma 2 4 3 2 4 8" xfId="6940"/>
    <cellStyle name="Comma 2 4 3 2 4 9" xfId="4870"/>
    <cellStyle name="Comma 2 4 3 2 5" xfId="1237"/>
    <cellStyle name="Comma 2 4 3 2 5 2" xfId="17881"/>
    <cellStyle name="Comma 2 4 3 2 5 3" xfId="15797"/>
    <cellStyle name="Comma 2 4 3 2 5 4" xfId="13713"/>
    <cellStyle name="Comma 2 4 3 2 5 5" xfId="11629"/>
    <cellStyle name="Comma 2 4 3 2 5 6" xfId="9545"/>
    <cellStyle name="Comma 2 4 3 2 5 7" xfId="7461"/>
    <cellStyle name="Comma 2 4 3 2 5 8" xfId="5384"/>
    <cellStyle name="Comma 2 4 3 2 5 9" xfId="3321"/>
    <cellStyle name="Comma 2 4 3 2 6" xfId="16839"/>
    <cellStyle name="Comma 2 4 3 2 7" xfId="14755"/>
    <cellStyle name="Comma 2 4 3 2 8" xfId="12671"/>
    <cellStyle name="Comma 2 4 3 2 9" xfId="10587"/>
    <cellStyle name="Comma 2 4 3 3" xfId="141"/>
    <cellStyle name="Comma 2 4 3 3 10" xfId="8465"/>
    <cellStyle name="Comma 2 4 3 3 11" xfId="6381"/>
    <cellStyle name="Comma 2 4 3 3 12" xfId="4320"/>
    <cellStyle name="Comma 2 4 3 3 13" xfId="2241"/>
    <cellStyle name="Comma 2 4 3 3 2" xfId="263"/>
    <cellStyle name="Comma 2 4 3 3 2 10" xfId="6495"/>
    <cellStyle name="Comma 2 4 3 3 2 11" xfId="4428"/>
    <cellStyle name="Comma 2 4 3 3 2 12" xfId="2355"/>
    <cellStyle name="Comma 2 4 3 3 2 2" xfId="529"/>
    <cellStyle name="Comma 2 4 3 3 2 2 10" xfId="4685"/>
    <cellStyle name="Comma 2 4 3 3 2 2 11" xfId="2615"/>
    <cellStyle name="Comma 2 4 3 3 2 2 2" xfId="1043"/>
    <cellStyle name="Comma 2 4 3 3 2 2 2 10" xfId="3129"/>
    <cellStyle name="Comma 2 4 3 3 2 2 2 2" xfId="2087"/>
    <cellStyle name="Comma 2 4 3 3 2 2 2 2 2" xfId="18731"/>
    <cellStyle name="Comma 2 4 3 3 2 2 2 2 3" xfId="16647"/>
    <cellStyle name="Comma 2 4 3 3 2 2 2 2 4" xfId="14563"/>
    <cellStyle name="Comma 2 4 3 3 2 2 2 2 5" xfId="12479"/>
    <cellStyle name="Comma 2 4 3 3 2 2 2 2 6" xfId="10395"/>
    <cellStyle name="Comma 2 4 3 3 2 2 2 2 7" xfId="8311"/>
    <cellStyle name="Comma 2 4 3 3 2 2 2 2 8" xfId="6227"/>
    <cellStyle name="Comma 2 4 3 3 2 2 2 2 9" xfId="4171"/>
    <cellStyle name="Comma 2 4 3 3 2 2 2 3" xfId="17689"/>
    <cellStyle name="Comma 2 4 3 3 2 2 2 4" xfId="15605"/>
    <cellStyle name="Comma 2 4 3 3 2 2 2 5" xfId="13521"/>
    <cellStyle name="Comma 2 4 3 3 2 2 2 6" xfId="11437"/>
    <cellStyle name="Comma 2 4 3 3 2 2 2 7" xfId="9353"/>
    <cellStyle name="Comma 2 4 3 3 2 2 2 8" xfId="7269"/>
    <cellStyle name="Comma 2 4 3 3 2 2 2 9" xfId="5199"/>
    <cellStyle name="Comma 2 4 3 3 2 2 3" xfId="1573"/>
    <cellStyle name="Comma 2 4 3 3 2 2 3 2" xfId="18217"/>
    <cellStyle name="Comma 2 4 3 3 2 2 3 3" xfId="16133"/>
    <cellStyle name="Comma 2 4 3 3 2 2 3 4" xfId="14049"/>
    <cellStyle name="Comma 2 4 3 3 2 2 3 5" xfId="11965"/>
    <cellStyle name="Comma 2 4 3 3 2 2 3 6" xfId="9881"/>
    <cellStyle name="Comma 2 4 3 3 2 2 3 7" xfId="7797"/>
    <cellStyle name="Comma 2 4 3 3 2 2 3 8" xfId="5713"/>
    <cellStyle name="Comma 2 4 3 3 2 2 3 9" xfId="3657"/>
    <cellStyle name="Comma 2 4 3 3 2 2 4" xfId="17175"/>
    <cellStyle name="Comma 2 4 3 3 2 2 5" xfId="15091"/>
    <cellStyle name="Comma 2 4 3 3 2 2 6" xfId="13007"/>
    <cellStyle name="Comma 2 4 3 3 2 2 7" xfId="10923"/>
    <cellStyle name="Comma 2 4 3 3 2 2 8" xfId="8839"/>
    <cellStyle name="Comma 2 4 3 3 2 2 9" xfId="6755"/>
    <cellStyle name="Comma 2 4 3 3 2 3" xfId="786"/>
    <cellStyle name="Comma 2 4 3 3 2 3 10" xfId="2872"/>
    <cellStyle name="Comma 2 4 3 3 2 3 2" xfId="1830"/>
    <cellStyle name="Comma 2 4 3 3 2 3 2 2" xfId="18474"/>
    <cellStyle name="Comma 2 4 3 3 2 3 2 3" xfId="16390"/>
    <cellStyle name="Comma 2 4 3 3 2 3 2 4" xfId="14306"/>
    <cellStyle name="Comma 2 4 3 3 2 3 2 5" xfId="12222"/>
    <cellStyle name="Comma 2 4 3 3 2 3 2 6" xfId="10138"/>
    <cellStyle name="Comma 2 4 3 3 2 3 2 7" xfId="8054"/>
    <cellStyle name="Comma 2 4 3 3 2 3 2 8" xfId="5970"/>
    <cellStyle name="Comma 2 4 3 3 2 3 2 9" xfId="3914"/>
    <cellStyle name="Comma 2 4 3 3 2 3 3" xfId="17432"/>
    <cellStyle name="Comma 2 4 3 3 2 3 4" xfId="15348"/>
    <cellStyle name="Comma 2 4 3 3 2 3 5" xfId="13264"/>
    <cellStyle name="Comma 2 4 3 3 2 3 6" xfId="11180"/>
    <cellStyle name="Comma 2 4 3 3 2 3 7" xfId="9096"/>
    <cellStyle name="Comma 2 4 3 3 2 3 8" xfId="7012"/>
    <cellStyle name="Comma 2 4 3 3 2 3 9" xfId="4942"/>
    <cellStyle name="Comma 2 4 3 3 2 4" xfId="1313"/>
    <cellStyle name="Comma 2 4 3 3 2 4 2" xfId="17957"/>
    <cellStyle name="Comma 2 4 3 3 2 4 3" xfId="15873"/>
    <cellStyle name="Comma 2 4 3 3 2 4 4" xfId="13789"/>
    <cellStyle name="Comma 2 4 3 3 2 4 5" xfId="11705"/>
    <cellStyle name="Comma 2 4 3 3 2 4 6" xfId="9621"/>
    <cellStyle name="Comma 2 4 3 3 2 4 7" xfId="7537"/>
    <cellStyle name="Comma 2 4 3 3 2 4 8" xfId="5456"/>
    <cellStyle name="Comma 2 4 3 3 2 4 9" xfId="3397"/>
    <cellStyle name="Comma 2 4 3 3 2 5" xfId="16915"/>
    <cellStyle name="Comma 2 4 3 3 2 6" xfId="14831"/>
    <cellStyle name="Comma 2 4 3 3 2 7" xfId="12747"/>
    <cellStyle name="Comma 2 4 3 3 2 8" xfId="10663"/>
    <cellStyle name="Comma 2 4 3 3 2 9" xfId="8579"/>
    <cellStyle name="Comma 2 4 3 3 3" xfId="421"/>
    <cellStyle name="Comma 2 4 3 3 3 10" xfId="4577"/>
    <cellStyle name="Comma 2 4 3 3 3 11" xfId="2507"/>
    <cellStyle name="Comma 2 4 3 3 3 2" xfId="935"/>
    <cellStyle name="Comma 2 4 3 3 3 2 10" xfId="3021"/>
    <cellStyle name="Comma 2 4 3 3 3 2 2" xfId="1979"/>
    <cellStyle name="Comma 2 4 3 3 3 2 2 2" xfId="18623"/>
    <cellStyle name="Comma 2 4 3 3 3 2 2 3" xfId="16539"/>
    <cellStyle name="Comma 2 4 3 3 3 2 2 4" xfId="14455"/>
    <cellStyle name="Comma 2 4 3 3 3 2 2 5" xfId="12371"/>
    <cellStyle name="Comma 2 4 3 3 3 2 2 6" xfId="10287"/>
    <cellStyle name="Comma 2 4 3 3 3 2 2 7" xfId="8203"/>
    <cellStyle name="Comma 2 4 3 3 3 2 2 8" xfId="6119"/>
    <cellStyle name="Comma 2 4 3 3 3 2 2 9" xfId="4063"/>
    <cellStyle name="Comma 2 4 3 3 3 2 3" xfId="17581"/>
    <cellStyle name="Comma 2 4 3 3 3 2 4" xfId="15497"/>
    <cellStyle name="Comma 2 4 3 3 3 2 5" xfId="13413"/>
    <cellStyle name="Comma 2 4 3 3 3 2 6" xfId="11329"/>
    <cellStyle name="Comma 2 4 3 3 3 2 7" xfId="9245"/>
    <cellStyle name="Comma 2 4 3 3 3 2 8" xfId="7161"/>
    <cellStyle name="Comma 2 4 3 3 3 2 9" xfId="5091"/>
    <cellStyle name="Comma 2 4 3 3 3 3" xfId="1465"/>
    <cellStyle name="Comma 2 4 3 3 3 3 2" xfId="18109"/>
    <cellStyle name="Comma 2 4 3 3 3 3 3" xfId="16025"/>
    <cellStyle name="Comma 2 4 3 3 3 3 4" xfId="13941"/>
    <cellStyle name="Comma 2 4 3 3 3 3 5" xfId="11857"/>
    <cellStyle name="Comma 2 4 3 3 3 3 6" xfId="9773"/>
    <cellStyle name="Comma 2 4 3 3 3 3 7" xfId="7689"/>
    <cellStyle name="Comma 2 4 3 3 3 3 8" xfId="5605"/>
    <cellStyle name="Comma 2 4 3 3 3 3 9" xfId="3549"/>
    <cellStyle name="Comma 2 4 3 3 3 4" xfId="17067"/>
    <cellStyle name="Comma 2 4 3 3 3 5" xfId="14983"/>
    <cellStyle name="Comma 2 4 3 3 3 6" xfId="12899"/>
    <cellStyle name="Comma 2 4 3 3 3 7" xfId="10815"/>
    <cellStyle name="Comma 2 4 3 3 3 8" xfId="8731"/>
    <cellStyle name="Comma 2 4 3 3 3 9" xfId="6647"/>
    <cellStyle name="Comma 2 4 3 3 4" xfId="678"/>
    <cellStyle name="Comma 2 4 3 3 4 10" xfId="2764"/>
    <cellStyle name="Comma 2 4 3 3 4 2" xfId="1722"/>
    <cellStyle name="Comma 2 4 3 3 4 2 2" xfId="18366"/>
    <cellStyle name="Comma 2 4 3 3 4 2 3" xfId="16282"/>
    <cellStyle name="Comma 2 4 3 3 4 2 4" xfId="14198"/>
    <cellStyle name="Comma 2 4 3 3 4 2 5" xfId="12114"/>
    <cellStyle name="Comma 2 4 3 3 4 2 6" xfId="10030"/>
    <cellStyle name="Comma 2 4 3 3 4 2 7" xfId="7946"/>
    <cellStyle name="Comma 2 4 3 3 4 2 8" xfId="5862"/>
    <cellStyle name="Comma 2 4 3 3 4 2 9" xfId="3806"/>
    <cellStyle name="Comma 2 4 3 3 4 3" xfId="17324"/>
    <cellStyle name="Comma 2 4 3 3 4 4" xfId="15240"/>
    <cellStyle name="Comma 2 4 3 3 4 5" xfId="13156"/>
    <cellStyle name="Comma 2 4 3 3 4 6" xfId="11072"/>
    <cellStyle name="Comma 2 4 3 3 4 7" xfId="8988"/>
    <cellStyle name="Comma 2 4 3 3 4 8" xfId="6904"/>
    <cellStyle name="Comma 2 4 3 3 4 9" xfId="4834"/>
    <cellStyle name="Comma 2 4 3 3 5" xfId="1199"/>
    <cellStyle name="Comma 2 4 3 3 5 2" xfId="17843"/>
    <cellStyle name="Comma 2 4 3 3 5 3" xfId="15759"/>
    <cellStyle name="Comma 2 4 3 3 5 4" xfId="13675"/>
    <cellStyle name="Comma 2 4 3 3 5 5" xfId="11591"/>
    <cellStyle name="Comma 2 4 3 3 5 6" xfId="9507"/>
    <cellStyle name="Comma 2 4 3 3 5 7" xfId="7423"/>
    <cellStyle name="Comma 2 4 3 3 5 8" xfId="5348"/>
    <cellStyle name="Comma 2 4 3 3 5 9" xfId="3283"/>
    <cellStyle name="Comma 2 4 3 3 6" xfId="16801"/>
    <cellStyle name="Comma 2 4 3 3 7" xfId="14717"/>
    <cellStyle name="Comma 2 4 3 3 8" xfId="12633"/>
    <cellStyle name="Comma 2 4 3 3 9" xfId="10549"/>
    <cellStyle name="Comma 2 4 3 4" xfId="224"/>
    <cellStyle name="Comma 2 4 3 4 10" xfId="6457"/>
    <cellStyle name="Comma 2 4 3 4 11" xfId="4392"/>
    <cellStyle name="Comma 2 4 3 4 12" xfId="2317"/>
    <cellStyle name="Comma 2 4 3 4 2" xfId="493"/>
    <cellStyle name="Comma 2 4 3 4 2 10" xfId="4649"/>
    <cellStyle name="Comma 2 4 3 4 2 11" xfId="2579"/>
    <cellStyle name="Comma 2 4 3 4 2 2" xfId="1007"/>
    <cellStyle name="Comma 2 4 3 4 2 2 10" xfId="3093"/>
    <cellStyle name="Comma 2 4 3 4 2 2 2" xfId="2051"/>
    <cellStyle name="Comma 2 4 3 4 2 2 2 2" xfId="18695"/>
    <cellStyle name="Comma 2 4 3 4 2 2 2 3" xfId="16611"/>
    <cellStyle name="Comma 2 4 3 4 2 2 2 4" xfId="14527"/>
    <cellStyle name="Comma 2 4 3 4 2 2 2 5" xfId="12443"/>
    <cellStyle name="Comma 2 4 3 4 2 2 2 6" xfId="10359"/>
    <cellStyle name="Comma 2 4 3 4 2 2 2 7" xfId="8275"/>
    <cellStyle name="Comma 2 4 3 4 2 2 2 8" xfId="6191"/>
    <cellStyle name="Comma 2 4 3 4 2 2 2 9" xfId="4135"/>
    <cellStyle name="Comma 2 4 3 4 2 2 3" xfId="17653"/>
    <cellStyle name="Comma 2 4 3 4 2 2 4" xfId="15569"/>
    <cellStyle name="Comma 2 4 3 4 2 2 5" xfId="13485"/>
    <cellStyle name="Comma 2 4 3 4 2 2 6" xfId="11401"/>
    <cellStyle name="Comma 2 4 3 4 2 2 7" xfId="9317"/>
    <cellStyle name="Comma 2 4 3 4 2 2 8" xfId="7233"/>
    <cellStyle name="Comma 2 4 3 4 2 2 9" xfId="5163"/>
    <cellStyle name="Comma 2 4 3 4 2 3" xfId="1537"/>
    <cellStyle name="Comma 2 4 3 4 2 3 2" xfId="18181"/>
    <cellStyle name="Comma 2 4 3 4 2 3 3" xfId="16097"/>
    <cellStyle name="Comma 2 4 3 4 2 3 4" xfId="14013"/>
    <cellStyle name="Comma 2 4 3 4 2 3 5" xfId="11929"/>
    <cellStyle name="Comma 2 4 3 4 2 3 6" xfId="9845"/>
    <cellStyle name="Comma 2 4 3 4 2 3 7" xfId="7761"/>
    <cellStyle name="Comma 2 4 3 4 2 3 8" xfId="5677"/>
    <cellStyle name="Comma 2 4 3 4 2 3 9" xfId="3621"/>
    <cellStyle name="Comma 2 4 3 4 2 4" xfId="17139"/>
    <cellStyle name="Comma 2 4 3 4 2 5" xfId="15055"/>
    <cellStyle name="Comma 2 4 3 4 2 6" xfId="12971"/>
    <cellStyle name="Comma 2 4 3 4 2 7" xfId="10887"/>
    <cellStyle name="Comma 2 4 3 4 2 8" xfId="8803"/>
    <cellStyle name="Comma 2 4 3 4 2 9" xfId="6719"/>
    <cellStyle name="Comma 2 4 3 4 3" xfId="750"/>
    <cellStyle name="Comma 2 4 3 4 3 10" xfId="2836"/>
    <cellStyle name="Comma 2 4 3 4 3 2" xfId="1794"/>
    <cellStyle name="Comma 2 4 3 4 3 2 2" xfId="18438"/>
    <cellStyle name="Comma 2 4 3 4 3 2 3" xfId="16354"/>
    <cellStyle name="Comma 2 4 3 4 3 2 4" xfId="14270"/>
    <cellStyle name="Comma 2 4 3 4 3 2 5" xfId="12186"/>
    <cellStyle name="Comma 2 4 3 4 3 2 6" xfId="10102"/>
    <cellStyle name="Comma 2 4 3 4 3 2 7" xfId="8018"/>
    <cellStyle name="Comma 2 4 3 4 3 2 8" xfId="5934"/>
    <cellStyle name="Comma 2 4 3 4 3 2 9" xfId="3878"/>
    <cellStyle name="Comma 2 4 3 4 3 3" xfId="17396"/>
    <cellStyle name="Comma 2 4 3 4 3 4" xfId="15312"/>
    <cellStyle name="Comma 2 4 3 4 3 5" xfId="13228"/>
    <cellStyle name="Comma 2 4 3 4 3 6" xfId="11144"/>
    <cellStyle name="Comma 2 4 3 4 3 7" xfId="9060"/>
    <cellStyle name="Comma 2 4 3 4 3 8" xfId="6976"/>
    <cellStyle name="Comma 2 4 3 4 3 9" xfId="4906"/>
    <cellStyle name="Comma 2 4 3 4 4" xfId="1275"/>
    <cellStyle name="Comma 2 4 3 4 4 2" xfId="17919"/>
    <cellStyle name="Comma 2 4 3 4 4 3" xfId="15835"/>
    <cellStyle name="Comma 2 4 3 4 4 4" xfId="13751"/>
    <cellStyle name="Comma 2 4 3 4 4 5" xfId="11667"/>
    <cellStyle name="Comma 2 4 3 4 4 6" xfId="9583"/>
    <cellStyle name="Comma 2 4 3 4 4 7" xfId="7499"/>
    <cellStyle name="Comma 2 4 3 4 4 8" xfId="5420"/>
    <cellStyle name="Comma 2 4 3 4 4 9" xfId="3359"/>
    <cellStyle name="Comma 2 4 3 4 5" xfId="16877"/>
    <cellStyle name="Comma 2 4 3 4 6" xfId="14793"/>
    <cellStyle name="Comma 2 4 3 4 7" xfId="12709"/>
    <cellStyle name="Comma 2 4 3 4 8" xfId="10625"/>
    <cellStyle name="Comma 2 4 3 4 9" xfId="8541"/>
    <cellStyle name="Comma 2 4 3 5" xfId="385"/>
    <cellStyle name="Comma 2 4 3 5 10" xfId="4541"/>
    <cellStyle name="Comma 2 4 3 5 11" xfId="2471"/>
    <cellStyle name="Comma 2 4 3 5 2" xfId="899"/>
    <cellStyle name="Comma 2 4 3 5 2 10" xfId="2985"/>
    <cellStyle name="Comma 2 4 3 5 2 2" xfId="1943"/>
    <cellStyle name="Comma 2 4 3 5 2 2 2" xfId="18587"/>
    <cellStyle name="Comma 2 4 3 5 2 2 3" xfId="16503"/>
    <cellStyle name="Comma 2 4 3 5 2 2 4" xfId="14419"/>
    <cellStyle name="Comma 2 4 3 5 2 2 5" xfId="12335"/>
    <cellStyle name="Comma 2 4 3 5 2 2 6" xfId="10251"/>
    <cellStyle name="Comma 2 4 3 5 2 2 7" xfId="8167"/>
    <cellStyle name="Comma 2 4 3 5 2 2 8" xfId="6083"/>
    <cellStyle name="Comma 2 4 3 5 2 2 9" xfId="4027"/>
    <cellStyle name="Comma 2 4 3 5 2 3" xfId="17545"/>
    <cellStyle name="Comma 2 4 3 5 2 4" xfId="15461"/>
    <cellStyle name="Comma 2 4 3 5 2 5" xfId="13377"/>
    <cellStyle name="Comma 2 4 3 5 2 6" xfId="11293"/>
    <cellStyle name="Comma 2 4 3 5 2 7" xfId="9209"/>
    <cellStyle name="Comma 2 4 3 5 2 8" xfId="7125"/>
    <cellStyle name="Comma 2 4 3 5 2 9" xfId="5055"/>
    <cellStyle name="Comma 2 4 3 5 3" xfId="1429"/>
    <cellStyle name="Comma 2 4 3 5 3 2" xfId="18073"/>
    <cellStyle name="Comma 2 4 3 5 3 3" xfId="15989"/>
    <cellStyle name="Comma 2 4 3 5 3 4" xfId="13905"/>
    <cellStyle name="Comma 2 4 3 5 3 5" xfId="11821"/>
    <cellStyle name="Comma 2 4 3 5 3 6" xfId="9737"/>
    <cellStyle name="Comma 2 4 3 5 3 7" xfId="7653"/>
    <cellStyle name="Comma 2 4 3 5 3 8" xfId="5569"/>
    <cellStyle name="Comma 2 4 3 5 3 9" xfId="3513"/>
    <cellStyle name="Comma 2 4 3 5 4" xfId="17031"/>
    <cellStyle name="Comma 2 4 3 5 5" xfId="14947"/>
    <cellStyle name="Comma 2 4 3 5 6" xfId="12863"/>
    <cellStyle name="Comma 2 4 3 5 7" xfId="10779"/>
    <cellStyle name="Comma 2 4 3 5 8" xfId="8695"/>
    <cellStyle name="Comma 2 4 3 5 9" xfId="6611"/>
    <cellStyle name="Comma 2 4 3 6" xfId="642"/>
    <cellStyle name="Comma 2 4 3 6 10" xfId="2728"/>
    <cellStyle name="Comma 2 4 3 6 2" xfId="1686"/>
    <cellStyle name="Comma 2 4 3 6 2 2" xfId="18330"/>
    <cellStyle name="Comma 2 4 3 6 2 3" xfId="16246"/>
    <cellStyle name="Comma 2 4 3 6 2 4" xfId="14162"/>
    <cellStyle name="Comma 2 4 3 6 2 5" xfId="12078"/>
    <cellStyle name="Comma 2 4 3 6 2 6" xfId="9994"/>
    <cellStyle name="Comma 2 4 3 6 2 7" xfId="7910"/>
    <cellStyle name="Comma 2 4 3 6 2 8" xfId="5826"/>
    <cellStyle name="Comma 2 4 3 6 2 9" xfId="3770"/>
    <cellStyle name="Comma 2 4 3 6 3" xfId="17288"/>
    <cellStyle name="Comma 2 4 3 6 4" xfId="15204"/>
    <cellStyle name="Comma 2 4 3 6 5" xfId="13120"/>
    <cellStyle name="Comma 2 4 3 6 6" xfId="11036"/>
    <cellStyle name="Comma 2 4 3 6 7" xfId="8952"/>
    <cellStyle name="Comma 2 4 3 6 8" xfId="6868"/>
    <cellStyle name="Comma 2 4 3 6 9" xfId="4798"/>
    <cellStyle name="Comma 2 4 3 7" xfId="1161"/>
    <cellStyle name="Comma 2 4 3 7 2" xfId="17805"/>
    <cellStyle name="Comma 2 4 3 7 3" xfId="15721"/>
    <cellStyle name="Comma 2 4 3 7 4" xfId="13637"/>
    <cellStyle name="Comma 2 4 3 7 5" xfId="11553"/>
    <cellStyle name="Comma 2 4 3 7 6" xfId="9469"/>
    <cellStyle name="Comma 2 4 3 7 7" xfId="7385"/>
    <cellStyle name="Comma 2 4 3 7 8" xfId="5312"/>
    <cellStyle name="Comma 2 4 3 7 9" xfId="3245"/>
    <cellStyle name="Comma 2 4 3 8" xfId="16763"/>
    <cellStyle name="Comma 2 4 3 9" xfId="14679"/>
    <cellStyle name="Comma 2 4 4" xfId="160"/>
    <cellStyle name="Comma 2 4 4 10" xfId="8484"/>
    <cellStyle name="Comma 2 4 4 11" xfId="6400"/>
    <cellStyle name="Comma 2 4 4 12" xfId="4338"/>
    <cellStyle name="Comma 2 4 4 13" xfId="2260"/>
    <cellStyle name="Comma 2 4 4 2" xfId="282"/>
    <cellStyle name="Comma 2 4 4 2 10" xfId="6514"/>
    <cellStyle name="Comma 2 4 4 2 11" xfId="4446"/>
    <cellStyle name="Comma 2 4 4 2 12" xfId="2374"/>
    <cellStyle name="Comma 2 4 4 2 2" xfId="547"/>
    <cellStyle name="Comma 2 4 4 2 2 10" xfId="4703"/>
    <cellStyle name="Comma 2 4 4 2 2 11" xfId="2633"/>
    <cellStyle name="Comma 2 4 4 2 2 2" xfId="1061"/>
    <cellStyle name="Comma 2 4 4 2 2 2 10" xfId="3147"/>
    <cellStyle name="Comma 2 4 4 2 2 2 2" xfId="2105"/>
    <cellStyle name="Comma 2 4 4 2 2 2 2 2" xfId="18749"/>
    <cellStyle name="Comma 2 4 4 2 2 2 2 3" xfId="16665"/>
    <cellStyle name="Comma 2 4 4 2 2 2 2 4" xfId="14581"/>
    <cellStyle name="Comma 2 4 4 2 2 2 2 5" xfId="12497"/>
    <cellStyle name="Comma 2 4 4 2 2 2 2 6" xfId="10413"/>
    <cellStyle name="Comma 2 4 4 2 2 2 2 7" xfId="8329"/>
    <cellStyle name="Comma 2 4 4 2 2 2 2 8" xfId="6245"/>
    <cellStyle name="Comma 2 4 4 2 2 2 2 9" xfId="4189"/>
    <cellStyle name="Comma 2 4 4 2 2 2 3" xfId="17707"/>
    <cellStyle name="Comma 2 4 4 2 2 2 4" xfId="15623"/>
    <cellStyle name="Comma 2 4 4 2 2 2 5" xfId="13539"/>
    <cellStyle name="Comma 2 4 4 2 2 2 6" xfId="11455"/>
    <cellStyle name="Comma 2 4 4 2 2 2 7" xfId="9371"/>
    <cellStyle name="Comma 2 4 4 2 2 2 8" xfId="7287"/>
    <cellStyle name="Comma 2 4 4 2 2 2 9" xfId="5217"/>
    <cellStyle name="Comma 2 4 4 2 2 3" xfId="1591"/>
    <cellStyle name="Comma 2 4 4 2 2 3 2" xfId="18235"/>
    <cellStyle name="Comma 2 4 4 2 2 3 3" xfId="16151"/>
    <cellStyle name="Comma 2 4 4 2 2 3 4" xfId="14067"/>
    <cellStyle name="Comma 2 4 4 2 2 3 5" xfId="11983"/>
    <cellStyle name="Comma 2 4 4 2 2 3 6" xfId="9899"/>
    <cellStyle name="Comma 2 4 4 2 2 3 7" xfId="7815"/>
    <cellStyle name="Comma 2 4 4 2 2 3 8" xfId="5731"/>
    <cellStyle name="Comma 2 4 4 2 2 3 9" xfId="3675"/>
    <cellStyle name="Comma 2 4 4 2 2 4" xfId="17193"/>
    <cellStyle name="Comma 2 4 4 2 2 5" xfId="15109"/>
    <cellStyle name="Comma 2 4 4 2 2 6" xfId="13025"/>
    <cellStyle name="Comma 2 4 4 2 2 7" xfId="10941"/>
    <cellStyle name="Comma 2 4 4 2 2 8" xfId="8857"/>
    <cellStyle name="Comma 2 4 4 2 2 9" xfId="6773"/>
    <cellStyle name="Comma 2 4 4 2 3" xfId="804"/>
    <cellStyle name="Comma 2 4 4 2 3 10" xfId="2890"/>
    <cellStyle name="Comma 2 4 4 2 3 2" xfId="1848"/>
    <cellStyle name="Comma 2 4 4 2 3 2 2" xfId="18492"/>
    <cellStyle name="Comma 2 4 4 2 3 2 3" xfId="16408"/>
    <cellStyle name="Comma 2 4 4 2 3 2 4" xfId="14324"/>
    <cellStyle name="Comma 2 4 4 2 3 2 5" xfId="12240"/>
    <cellStyle name="Comma 2 4 4 2 3 2 6" xfId="10156"/>
    <cellStyle name="Comma 2 4 4 2 3 2 7" xfId="8072"/>
    <cellStyle name="Comma 2 4 4 2 3 2 8" xfId="5988"/>
    <cellStyle name="Comma 2 4 4 2 3 2 9" xfId="3932"/>
    <cellStyle name="Comma 2 4 4 2 3 3" xfId="17450"/>
    <cellStyle name="Comma 2 4 4 2 3 4" xfId="15366"/>
    <cellStyle name="Comma 2 4 4 2 3 5" xfId="13282"/>
    <cellStyle name="Comma 2 4 4 2 3 6" xfId="11198"/>
    <cellStyle name="Comma 2 4 4 2 3 7" xfId="9114"/>
    <cellStyle name="Comma 2 4 4 2 3 8" xfId="7030"/>
    <cellStyle name="Comma 2 4 4 2 3 9" xfId="4960"/>
    <cellStyle name="Comma 2 4 4 2 4" xfId="1332"/>
    <cellStyle name="Comma 2 4 4 2 4 2" xfId="17976"/>
    <cellStyle name="Comma 2 4 4 2 4 3" xfId="15892"/>
    <cellStyle name="Comma 2 4 4 2 4 4" xfId="13808"/>
    <cellStyle name="Comma 2 4 4 2 4 5" xfId="11724"/>
    <cellStyle name="Comma 2 4 4 2 4 6" xfId="9640"/>
    <cellStyle name="Comma 2 4 4 2 4 7" xfId="7556"/>
    <cellStyle name="Comma 2 4 4 2 4 8" xfId="5474"/>
    <cellStyle name="Comma 2 4 4 2 4 9" xfId="3416"/>
    <cellStyle name="Comma 2 4 4 2 5" xfId="16934"/>
    <cellStyle name="Comma 2 4 4 2 6" xfId="14850"/>
    <cellStyle name="Comma 2 4 4 2 7" xfId="12766"/>
    <cellStyle name="Comma 2 4 4 2 8" xfId="10682"/>
    <cellStyle name="Comma 2 4 4 2 9" xfId="8598"/>
    <cellStyle name="Comma 2 4 4 3" xfId="439"/>
    <cellStyle name="Comma 2 4 4 3 10" xfId="4595"/>
    <cellStyle name="Comma 2 4 4 3 11" xfId="2525"/>
    <cellStyle name="Comma 2 4 4 3 2" xfId="953"/>
    <cellStyle name="Comma 2 4 4 3 2 10" xfId="3039"/>
    <cellStyle name="Comma 2 4 4 3 2 2" xfId="1997"/>
    <cellStyle name="Comma 2 4 4 3 2 2 2" xfId="18641"/>
    <cellStyle name="Comma 2 4 4 3 2 2 3" xfId="16557"/>
    <cellStyle name="Comma 2 4 4 3 2 2 4" xfId="14473"/>
    <cellStyle name="Comma 2 4 4 3 2 2 5" xfId="12389"/>
    <cellStyle name="Comma 2 4 4 3 2 2 6" xfId="10305"/>
    <cellStyle name="Comma 2 4 4 3 2 2 7" xfId="8221"/>
    <cellStyle name="Comma 2 4 4 3 2 2 8" xfId="6137"/>
    <cellStyle name="Comma 2 4 4 3 2 2 9" xfId="4081"/>
    <cellStyle name="Comma 2 4 4 3 2 3" xfId="17599"/>
    <cellStyle name="Comma 2 4 4 3 2 4" xfId="15515"/>
    <cellStyle name="Comma 2 4 4 3 2 5" xfId="13431"/>
    <cellStyle name="Comma 2 4 4 3 2 6" xfId="11347"/>
    <cellStyle name="Comma 2 4 4 3 2 7" xfId="9263"/>
    <cellStyle name="Comma 2 4 4 3 2 8" xfId="7179"/>
    <cellStyle name="Comma 2 4 4 3 2 9" xfId="5109"/>
    <cellStyle name="Comma 2 4 4 3 3" xfId="1483"/>
    <cellStyle name="Comma 2 4 4 3 3 2" xfId="18127"/>
    <cellStyle name="Comma 2 4 4 3 3 3" xfId="16043"/>
    <cellStyle name="Comma 2 4 4 3 3 4" xfId="13959"/>
    <cellStyle name="Comma 2 4 4 3 3 5" xfId="11875"/>
    <cellStyle name="Comma 2 4 4 3 3 6" xfId="9791"/>
    <cellStyle name="Comma 2 4 4 3 3 7" xfId="7707"/>
    <cellStyle name="Comma 2 4 4 3 3 8" xfId="5623"/>
    <cellStyle name="Comma 2 4 4 3 3 9" xfId="3567"/>
    <cellStyle name="Comma 2 4 4 3 4" xfId="17085"/>
    <cellStyle name="Comma 2 4 4 3 5" xfId="15001"/>
    <cellStyle name="Comma 2 4 4 3 6" xfId="12917"/>
    <cellStyle name="Comma 2 4 4 3 7" xfId="10833"/>
    <cellStyle name="Comma 2 4 4 3 8" xfId="8749"/>
    <cellStyle name="Comma 2 4 4 3 9" xfId="6665"/>
    <cellStyle name="Comma 2 4 4 4" xfId="696"/>
    <cellStyle name="Comma 2 4 4 4 10" xfId="2782"/>
    <cellStyle name="Comma 2 4 4 4 2" xfId="1740"/>
    <cellStyle name="Comma 2 4 4 4 2 2" xfId="18384"/>
    <cellStyle name="Comma 2 4 4 4 2 3" xfId="16300"/>
    <cellStyle name="Comma 2 4 4 4 2 4" xfId="14216"/>
    <cellStyle name="Comma 2 4 4 4 2 5" xfId="12132"/>
    <cellStyle name="Comma 2 4 4 4 2 6" xfId="10048"/>
    <cellStyle name="Comma 2 4 4 4 2 7" xfId="7964"/>
    <cellStyle name="Comma 2 4 4 4 2 8" xfId="5880"/>
    <cellStyle name="Comma 2 4 4 4 2 9" xfId="3824"/>
    <cellStyle name="Comma 2 4 4 4 3" xfId="17342"/>
    <cellStyle name="Comma 2 4 4 4 4" xfId="15258"/>
    <cellStyle name="Comma 2 4 4 4 5" xfId="13174"/>
    <cellStyle name="Comma 2 4 4 4 6" xfId="11090"/>
    <cellStyle name="Comma 2 4 4 4 7" xfId="9006"/>
    <cellStyle name="Comma 2 4 4 4 8" xfId="6922"/>
    <cellStyle name="Comma 2 4 4 4 9" xfId="4852"/>
    <cellStyle name="Comma 2 4 4 5" xfId="1218"/>
    <cellStyle name="Comma 2 4 4 5 2" xfId="17862"/>
    <cellStyle name="Comma 2 4 4 5 3" xfId="15778"/>
    <cellStyle name="Comma 2 4 4 5 4" xfId="13694"/>
    <cellStyle name="Comma 2 4 4 5 5" xfId="11610"/>
    <cellStyle name="Comma 2 4 4 5 6" xfId="9526"/>
    <cellStyle name="Comma 2 4 4 5 7" xfId="7442"/>
    <cellStyle name="Comma 2 4 4 5 8" xfId="5366"/>
    <cellStyle name="Comma 2 4 4 5 9" xfId="3302"/>
    <cellStyle name="Comma 2 4 4 6" xfId="16820"/>
    <cellStyle name="Comma 2 4 4 7" xfId="14736"/>
    <cellStyle name="Comma 2 4 4 8" xfId="12652"/>
    <cellStyle name="Comma 2 4 4 9" xfId="10568"/>
    <cellStyle name="Comma 2 4 5" xfId="122"/>
    <cellStyle name="Comma 2 4 5 10" xfId="8446"/>
    <cellStyle name="Comma 2 4 5 11" xfId="6362"/>
    <cellStyle name="Comma 2 4 5 12" xfId="4302"/>
    <cellStyle name="Comma 2 4 5 13" xfId="2222"/>
    <cellStyle name="Comma 2 4 5 2" xfId="244"/>
    <cellStyle name="Comma 2 4 5 2 10" xfId="6476"/>
    <cellStyle name="Comma 2 4 5 2 11" xfId="4410"/>
    <cellStyle name="Comma 2 4 5 2 12" xfId="2336"/>
    <cellStyle name="Comma 2 4 5 2 2" xfId="511"/>
    <cellStyle name="Comma 2 4 5 2 2 10" xfId="4667"/>
    <cellStyle name="Comma 2 4 5 2 2 11" xfId="2597"/>
    <cellStyle name="Comma 2 4 5 2 2 2" xfId="1025"/>
    <cellStyle name="Comma 2 4 5 2 2 2 10" xfId="3111"/>
    <cellStyle name="Comma 2 4 5 2 2 2 2" xfId="2069"/>
    <cellStyle name="Comma 2 4 5 2 2 2 2 2" xfId="18713"/>
    <cellStyle name="Comma 2 4 5 2 2 2 2 3" xfId="16629"/>
    <cellStyle name="Comma 2 4 5 2 2 2 2 4" xfId="14545"/>
    <cellStyle name="Comma 2 4 5 2 2 2 2 5" xfId="12461"/>
    <cellStyle name="Comma 2 4 5 2 2 2 2 6" xfId="10377"/>
    <cellStyle name="Comma 2 4 5 2 2 2 2 7" xfId="8293"/>
    <cellStyle name="Comma 2 4 5 2 2 2 2 8" xfId="6209"/>
    <cellStyle name="Comma 2 4 5 2 2 2 2 9" xfId="4153"/>
    <cellStyle name="Comma 2 4 5 2 2 2 3" xfId="17671"/>
    <cellStyle name="Comma 2 4 5 2 2 2 4" xfId="15587"/>
    <cellStyle name="Comma 2 4 5 2 2 2 5" xfId="13503"/>
    <cellStyle name="Comma 2 4 5 2 2 2 6" xfId="11419"/>
    <cellStyle name="Comma 2 4 5 2 2 2 7" xfId="9335"/>
    <cellStyle name="Comma 2 4 5 2 2 2 8" xfId="7251"/>
    <cellStyle name="Comma 2 4 5 2 2 2 9" xfId="5181"/>
    <cellStyle name="Comma 2 4 5 2 2 3" xfId="1555"/>
    <cellStyle name="Comma 2 4 5 2 2 3 2" xfId="18199"/>
    <cellStyle name="Comma 2 4 5 2 2 3 3" xfId="16115"/>
    <cellStyle name="Comma 2 4 5 2 2 3 4" xfId="14031"/>
    <cellStyle name="Comma 2 4 5 2 2 3 5" xfId="11947"/>
    <cellStyle name="Comma 2 4 5 2 2 3 6" xfId="9863"/>
    <cellStyle name="Comma 2 4 5 2 2 3 7" xfId="7779"/>
    <cellStyle name="Comma 2 4 5 2 2 3 8" xfId="5695"/>
    <cellStyle name="Comma 2 4 5 2 2 3 9" xfId="3639"/>
    <cellStyle name="Comma 2 4 5 2 2 4" xfId="17157"/>
    <cellStyle name="Comma 2 4 5 2 2 5" xfId="15073"/>
    <cellStyle name="Comma 2 4 5 2 2 6" xfId="12989"/>
    <cellStyle name="Comma 2 4 5 2 2 7" xfId="10905"/>
    <cellStyle name="Comma 2 4 5 2 2 8" xfId="8821"/>
    <cellStyle name="Comma 2 4 5 2 2 9" xfId="6737"/>
    <cellStyle name="Comma 2 4 5 2 3" xfId="768"/>
    <cellStyle name="Comma 2 4 5 2 3 10" xfId="2854"/>
    <cellStyle name="Comma 2 4 5 2 3 2" xfId="1812"/>
    <cellStyle name="Comma 2 4 5 2 3 2 2" xfId="18456"/>
    <cellStyle name="Comma 2 4 5 2 3 2 3" xfId="16372"/>
    <cellStyle name="Comma 2 4 5 2 3 2 4" xfId="14288"/>
    <cellStyle name="Comma 2 4 5 2 3 2 5" xfId="12204"/>
    <cellStyle name="Comma 2 4 5 2 3 2 6" xfId="10120"/>
    <cellStyle name="Comma 2 4 5 2 3 2 7" xfId="8036"/>
    <cellStyle name="Comma 2 4 5 2 3 2 8" xfId="5952"/>
    <cellStyle name="Comma 2 4 5 2 3 2 9" xfId="3896"/>
    <cellStyle name="Comma 2 4 5 2 3 3" xfId="17414"/>
    <cellStyle name="Comma 2 4 5 2 3 4" xfId="15330"/>
    <cellStyle name="Comma 2 4 5 2 3 5" xfId="13246"/>
    <cellStyle name="Comma 2 4 5 2 3 6" xfId="11162"/>
    <cellStyle name="Comma 2 4 5 2 3 7" xfId="9078"/>
    <cellStyle name="Comma 2 4 5 2 3 8" xfId="6994"/>
    <cellStyle name="Comma 2 4 5 2 3 9" xfId="4924"/>
    <cellStyle name="Comma 2 4 5 2 4" xfId="1294"/>
    <cellStyle name="Comma 2 4 5 2 4 2" xfId="17938"/>
    <cellStyle name="Comma 2 4 5 2 4 3" xfId="15854"/>
    <cellStyle name="Comma 2 4 5 2 4 4" xfId="13770"/>
    <cellStyle name="Comma 2 4 5 2 4 5" xfId="11686"/>
    <cellStyle name="Comma 2 4 5 2 4 6" xfId="9602"/>
    <cellStyle name="Comma 2 4 5 2 4 7" xfId="7518"/>
    <cellStyle name="Comma 2 4 5 2 4 8" xfId="5438"/>
    <cellStyle name="Comma 2 4 5 2 4 9" xfId="3378"/>
    <cellStyle name="Comma 2 4 5 2 5" xfId="16896"/>
    <cellStyle name="Comma 2 4 5 2 6" xfId="14812"/>
    <cellStyle name="Comma 2 4 5 2 7" xfId="12728"/>
    <cellStyle name="Comma 2 4 5 2 8" xfId="10644"/>
    <cellStyle name="Comma 2 4 5 2 9" xfId="8560"/>
    <cellStyle name="Comma 2 4 5 3" xfId="403"/>
    <cellStyle name="Comma 2 4 5 3 10" xfId="4559"/>
    <cellStyle name="Comma 2 4 5 3 11" xfId="2489"/>
    <cellStyle name="Comma 2 4 5 3 2" xfId="917"/>
    <cellStyle name="Comma 2 4 5 3 2 10" xfId="3003"/>
    <cellStyle name="Comma 2 4 5 3 2 2" xfId="1961"/>
    <cellStyle name="Comma 2 4 5 3 2 2 2" xfId="18605"/>
    <cellStyle name="Comma 2 4 5 3 2 2 3" xfId="16521"/>
    <cellStyle name="Comma 2 4 5 3 2 2 4" xfId="14437"/>
    <cellStyle name="Comma 2 4 5 3 2 2 5" xfId="12353"/>
    <cellStyle name="Comma 2 4 5 3 2 2 6" xfId="10269"/>
    <cellStyle name="Comma 2 4 5 3 2 2 7" xfId="8185"/>
    <cellStyle name="Comma 2 4 5 3 2 2 8" xfId="6101"/>
    <cellStyle name="Comma 2 4 5 3 2 2 9" xfId="4045"/>
    <cellStyle name="Comma 2 4 5 3 2 3" xfId="17563"/>
    <cellStyle name="Comma 2 4 5 3 2 4" xfId="15479"/>
    <cellStyle name="Comma 2 4 5 3 2 5" xfId="13395"/>
    <cellStyle name="Comma 2 4 5 3 2 6" xfId="11311"/>
    <cellStyle name="Comma 2 4 5 3 2 7" xfId="9227"/>
    <cellStyle name="Comma 2 4 5 3 2 8" xfId="7143"/>
    <cellStyle name="Comma 2 4 5 3 2 9" xfId="5073"/>
    <cellStyle name="Comma 2 4 5 3 3" xfId="1447"/>
    <cellStyle name="Comma 2 4 5 3 3 2" xfId="18091"/>
    <cellStyle name="Comma 2 4 5 3 3 3" xfId="16007"/>
    <cellStyle name="Comma 2 4 5 3 3 4" xfId="13923"/>
    <cellStyle name="Comma 2 4 5 3 3 5" xfId="11839"/>
    <cellStyle name="Comma 2 4 5 3 3 6" xfId="9755"/>
    <cellStyle name="Comma 2 4 5 3 3 7" xfId="7671"/>
    <cellStyle name="Comma 2 4 5 3 3 8" xfId="5587"/>
    <cellStyle name="Comma 2 4 5 3 3 9" xfId="3531"/>
    <cellStyle name="Comma 2 4 5 3 4" xfId="17049"/>
    <cellStyle name="Comma 2 4 5 3 5" xfId="14965"/>
    <cellStyle name="Comma 2 4 5 3 6" xfId="12881"/>
    <cellStyle name="Comma 2 4 5 3 7" xfId="10797"/>
    <cellStyle name="Comma 2 4 5 3 8" xfId="8713"/>
    <cellStyle name="Comma 2 4 5 3 9" xfId="6629"/>
    <cellStyle name="Comma 2 4 5 4" xfId="660"/>
    <cellStyle name="Comma 2 4 5 4 10" xfId="2746"/>
    <cellStyle name="Comma 2 4 5 4 2" xfId="1704"/>
    <cellStyle name="Comma 2 4 5 4 2 2" xfId="18348"/>
    <cellStyle name="Comma 2 4 5 4 2 3" xfId="16264"/>
    <cellStyle name="Comma 2 4 5 4 2 4" xfId="14180"/>
    <cellStyle name="Comma 2 4 5 4 2 5" xfId="12096"/>
    <cellStyle name="Comma 2 4 5 4 2 6" xfId="10012"/>
    <cellStyle name="Comma 2 4 5 4 2 7" xfId="7928"/>
    <cellStyle name="Comma 2 4 5 4 2 8" xfId="5844"/>
    <cellStyle name="Comma 2 4 5 4 2 9" xfId="3788"/>
    <cellStyle name="Comma 2 4 5 4 3" xfId="17306"/>
    <cellStyle name="Comma 2 4 5 4 4" xfId="15222"/>
    <cellStyle name="Comma 2 4 5 4 5" xfId="13138"/>
    <cellStyle name="Comma 2 4 5 4 6" xfId="11054"/>
    <cellStyle name="Comma 2 4 5 4 7" xfId="8970"/>
    <cellStyle name="Comma 2 4 5 4 8" xfId="6886"/>
    <cellStyle name="Comma 2 4 5 4 9" xfId="4816"/>
    <cellStyle name="Comma 2 4 5 5" xfId="1180"/>
    <cellStyle name="Comma 2 4 5 5 2" xfId="17824"/>
    <cellStyle name="Comma 2 4 5 5 3" xfId="15740"/>
    <cellStyle name="Comma 2 4 5 5 4" xfId="13656"/>
    <cellStyle name="Comma 2 4 5 5 5" xfId="11572"/>
    <cellStyle name="Comma 2 4 5 5 6" xfId="9488"/>
    <cellStyle name="Comma 2 4 5 5 7" xfId="7404"/>
    <cellStyle name="Comma 2 4 5 5 8" xfId="5330"/>
    <cellStyle name="Comma 2 4 5 5 9" xfId="3264"/>
    <cellStyle name="Comma 2 4 5 6" xfId="16782"/>
    <cellStyle name="Comma 2 4 5 7" xfId="14698"/>
    <cellStyle name="Comma 2 4 5 8" xfId="12614"/>
    <cellStyle name="Comma 2 4 5 9" xfId="10530"/>
    <cellStyle name="Comma 2 4 6" xfId="204"/>
    <cellStyle name="Comma 2 4 6 10" xfId="6438"/>
    <cellStyle name="Comma 2 4 6 11" xfId="4374"/>
    <cellStyle name="Comma 2 4 6 12" xfId="2298"/>
    <cellStyle name="Comma 2 4 6 2" xfId="475"/>
    <cellStyle name="Comma 2 4 6 2 10" xfId="4631"/>
    <cellStyle name="Comma 2 4 6 2 11" xfId="2561"/>
    <cellStyle name="Comma 2 4 6 2 2" xfId="989"/>
    <cellStyle name="Comma 2 4 6 2 2 10" xfId="3075"/>
    <cellStyle name="Comma 2 4 6 2 2 2" xfId="2033"/>
    <cellStyle name="Comma 2 4 6 2 2 2 2" xfId="18677"/>
    <cellStyle name="Comma 2 4 6 2 2 2 3" xfId="16593"/>
    <cellStyle name="Comma 2 4 6 2 2 2 4" xfId="14509"/>
    <cellStyle name="Comma 2 4 6 2 2 2 5" xfId="12425"/>
    <cellStyle name="Comma 2 4 6 2 2 2 6" xfId="10341"/>
    <cellStyle name="Comma 2 4 6 2 2 2 7" xfId="8257"/>
    <cellStyle name="Comma 2 4 6 2 2 2 8" xfId="6173"/>
    <cellStyle name="Comma 2 4 6 2 2 2 9" xfId="4117"/>
    <cellStyle name="Comma 2 4 6 2 2 3" xfId="17635"/>
    <cellStyle name="Comma 2 4 6 2 2 4" xfId="15551"/>
    <cellStyle name="Comma 2 4 6 2 2 5" xfId="13467"/>
    <cellStyle name="Comma 2 4 6 2 2 6" xfId="11383"/>
    <cellStyle name="Comma 2 4 6 2 2 7" xfId="9299"/>
    <cellStyle name="Comma 2 4 6 2 2 8" xfId="7215"/>
    <cellStyle name="Comma 2 4 6 2 2 9" xfId="5145"/>
    <cellStyle name="Comma 2 4 6 2 3" xfId="1519"/>
    <cellStyle name="Comma 2 4 6 2 3 2" xfId="18163"/>
    <cellStyle name="Comma 2 4 6 2 3 3" xfId="16079"/>
    <cellStyle name="Comma 2 4 6 2 3 4" xfId="13995"/>
    <cellStyle name="Comma 2 4 6 2 3 5" xfId="11911"/>
    <cellStyle name="Comma 2 4 6 2 3 6" xfId="9827"/>
    <cellStyle name="Comma 2 4 6 2 3 7" xfId="7743"/>
    <cellStyle name="Comma 2 4 6 2 3 8" xfId="5659"/>
    <cellStyle name="Comma 2 4 6 2 3 9" xfId="3603"/>
    <cellStyle name="Comma 2 4 6 2 4" xfId="17121"/>
    <cellStyle name="Comma 2 4 6 2 5" xfId="15037"/>
    <cellStyle name="Comma 2 4 6 2 6" xfId="12953"/>
    <cellStyle name="Comma 2 4 6 2 7" xfId="10869"/>
    <cellStyle name="Comma 2 4 6 2 8" xfId="8785"/>
    <cellStyle name="Comma 2 4 6 2 9" xfId="6701"/>
    <cellStyle name="Comma 2 4 6 3" xfId="732"/>
    <cellStyle name="Comma 2 4 6 3 10" xfId="2818"/>
    <cellStyle name="Comma 2 4 6 3 2" xfId="1776"/>
    <cellStyle name="Comma 2 4 6 3 2 2" xfId="18420"/>
    <cellStyle name="Comma 2 4 6 3 2 3" xfId="16336"/>
    <cellStyle name="Comma 2 4 6 3 2 4" xfId="14252"/>
    <cellStyle name="Comma 2 4 6 3 2 5" xfId="12168"/>
    <cellStyle name="Comma 2 4 6 3 2 6" xfId="10084"/>
    <cellStyle name="Comma 2 4 6 3 2 7" xfId="8000"/>
    <cellStyle name="Comma 2 4 6 3 2 8" xfId="5916"/>
    <cellStyle name="Comma 2 4 6 3 2 9" xfId="3860"/>
    <cellStyle name="Comma 2 4 6 3 3" xfId="17378"/>
    <cellStyle name="Comma 2 4 6 3 4" xfId="15294"/>
    <cellStyle name="Comma 2 4 6 3 5" xfId="13210"/>
    <cellStyle name="Comma 2 4 6 3 6" xfId="11126"/>
    <cellStyle name="Comma 2 4 6 3 7" xfId="9042"/>
    <cellStyle name="Comma 2 4 6 3 8" xfId="6958"/>
    <cellStyle name="Comma 2 4 6 3 9" xfId="4888"/>
    <cellStyle name="Comma 2 4 6 4" xfId="1256"/>
    <cellStyle name="Comma 2 4 6 4 2" xfId="17900"/>
    <cellStyle name="Comma 2 4 6 4 3" xfId="15816"/>
    <cellStyle name="Comma 2 4 6 4 4" xfId="13732"/>
    <cellStyle name="Comma 2 4 6 4 5" xfId="11648"/>
    <cellStyle name="Comma 2 4 6 4 6" xfId="9564"/>
    <cellStyle name="Comma 2 4 6 4 7" xfId="7480"/>
    <cellStyle name="Comma 2 4 6 4 8" xfId="5402"/>
    <cellStyle name="Comma 2 4 6 4 9" xfId="3340"/>
    <cellStyle name="Comma 2 4 6 5" xfId="16858"/>
    <cellStyle name="Comma 2 4 6 6" xfId="14774"/>
    <cellStyle name="Comma 2 4 6 7" xfId="12690"/>
    <cellStyle name="Comma 2 4 6 8" xfId="10606"/>
    <cellStyle name="Comma 2 4 6 9" xfId="8522"/>
    <cellStyle name="Comma 2 4 7" xfId="78"/>
    <cellStyle name="Comma 2 4 7 10" xfId="6322"/>
    <cellStyle name="Comma 2 4 7 11" xfId="4264"/>
    <cellStyle name="Comma 2 4 7 12" xfId="2182"/>
    <cellStyle name="Comma 2 4 7 2" xfId="365"/>
    <cellStyle name="Comma 2 4 7 2 10" xfId="4521"/>
    <cellStyle name="Comma 2 4 7 2 11" xfId="2451"/>
    <cellStyle name="Comma 2 4 7 2 2" xfId="879"/>
    <cellStyle name="Comma 2 4 7 2 2 10" xfId="2965"/>
    <cellStyle name="Comma 2 4 7 2 2 2" xfId="1923"/>
    <cellStyle name="Comma 2 4 7 2 2 2 2" xfId="18567"/>
    <cellStyle name="Comma 2 4 7 2 2 2 3" xfId="16483"/>
    <cellStyle name="Comma 2 4 7 2 2 2 4" xfId="14399"/>
    <cellStyle name="Comma 2 4 7 2 2 2 5" xfId="12315"/>
    <cellStyle name="Comma 2 4 7 2 2 2 6" xfId="10231"/>
    <cellStyle name="Comma 2 4 7 2 2 2 7" xfId="8147"/>
    <cellStyle name="Comma 2 4 7 2 2 2 8" xfId="6063"/>
    <cellStyle name="Comma 2 4 7 2 2 2 9" xfId="4007"/>
    <cellStyle name="Comma 2 4 7 2 2 3" xfId="17525"/>
    <cellStyle name="Comma 2 4 7 2 2 4" xfId="15441"/>
    <cellStyle name="Comma 2 4 7 2 2 5" xfId="13357"/>
    <cellStyle name="Comma 2 4 7 2 2 6" xfId="11273"/>
    <cellStyle name="Comma 2 4 7 2 2 7" xfId="9189"/>
    <cellStyle name="Comma 2 4 7 2 2 8" xfId="7105"/>
    <cellStyle name="Comma 2 4 7 2 2 9" xfId="5035"/>
    <cellStyle name="Comma 2 4 7 2 3" xfId="1409"/>
    <cellStyle name="Comma 2 4 7 2 3 2" xfId="18053"/>
    <cellStyle name="Comma 2 4 7 2 3 3" xfId="15969"/>
    <cellStyle name="Comma 2 4 7 2 3 4" xfId="13885"/>
    <cellStyle name="Comma 2 4 7 2 3 5" xfId="11801"/>
    <cellStyle name="Comma 2 4 7 2 3 6" xfId="9717"/>
    <cellStyle name="Comma 2 4 7 2 3 7" xfId="7633"/>
    <cellStyle name="Comma 2 4 7 2 3 8" xfId="5549"/>
    <cellStyle name="Comma 2 4 7 2 3 9" xfId="3493"/>
    <cellStyle name="Comma 2 4 7 2 4" xfId="17011"/>
    <cellStyle name="Comma 2 4 7 2 5" xfId="14927"/>
    <cellStyle name="Comma 2 4 7 2 6" xfId="12843"/>
    <cellStyle name="Comma 2 4 7 2 7" xfId="10759"/>
    <cellStyle name="Comma 2 4 7 2 8" xfId="8675"/>
    <cellStyle name="Comma 2 4 7 2 9" xfId="6591"/>
    <cellStyle name="Comma 2 4 7 3" xfId="622"/>
    <cellStyle name="Comma 2 4 7 3 10" xfId="2708"/>
    <cellStyle name="Comma 2 4 7 3 2" xfId="1666"/>
    <cellStyle name="Comma 2 4 7 3 2 2" xfId="18310"/>
    <cellStyle name="Comma 2 4 7 3 2 3" xfId="16226"/>
    <cellStyle name="Comma 2 4 7 3 2 4" xfId="14142"/>
    <cellStyle name="Comma 2 4 7 3 2 5" xfId="12058"/>
    <cellStyle name="Comma 2 4 7 3 2 6" xfId="9974"/>
    <cellStyle name="Comma 2 4 7 3 2 7" xfId="7890"/>
    <cellStyle name="Comma 2 4 7 3 2 8" xfId="5806"/>
    <cellStyle name="Comma 2 4 7 3 2 9" xfId="3750"/>
    <cellStyle name="Comma 2 4 7 3 3" xfId="17268"/>
    <cellStyle name="Comma 2 4 7 3 4" xfId="15184"/>
    <cellStyle name="Comma 2 4 7 3 5" xfId="13100"/>
    <cellStyle name="Comma 2 4 7 3 6" xfId="11016"/>
    <cellStyle name="Comma 2 4 7 3 7" xfId="8932"/>
    <cellStyle name="Comma 2 4 7 3 8" xfId="6848"/>
    <cellStyle name="Comma 2 4 7 3 9" xfId="4778"/>
    <cellStyle name="Comma 2 4 7 4" xfId="1138"/>
    <cellStyle name="Comma 2 4 7 4 2" xfId="17784"/>
    <cellStyle name="Comma 2 4 7 4 3" xfId="15700"/>
    <cellStyle name="Comma 2 4 7 4 4" xfId="13616"/>
    <cellStyle name="Comma 2 4 7 4 5" xfId="11532"/>
    <cellStyle name="Comma 2 4 7 4 6" xfId="9448"/>
    <cellStyle name="Comma 2 4 7 4 7" xfId="7364"/>
    <cellStyle name="Comma 2 4 7 4 8" xfId="5292"/>
    <cellStyle name="Comma 2 4 7 4 9" xfId="3224"/>
    <cellStyle name="Comma 2 4 7 5" xfId="16742"/>
    <cellStyle name="Comma 2 4 7 6" xfId="14658"/>
    <cellStyle name="Comma 2 4 7 7" xfId="12574"/>
    <cellStyle name="Comma 2 4 7 8" xfId="10490"/>
    <cellStyle name="Comma 2 4 7 9" xfId="8406"/>
    <cellStyle name="Comma 2 4 8" xfId="346"/>
    <cellStyle name="Comma 2 4 8 10" xfId="4502"/>
    <cellStyle name="Comma 2 4 8 11" xfId="2432"/>
    <cellStyle name="Comma 2 4 8 2" xfId="860"/>
    <cellStyle name="Comma 2 4 8 2 10" xfId="2946"/>
    <cellStyle name="Comma 2 4 8 2 2" xfId="1904"/>
    <cellStyle name="Comma 2 4 8 2 2 2" xfId="18548"/>
    <cellStyle name="Comma 2 4 8 2 2 3" xfId="16464"/>
    <cellStyle name="Comma 2 4 8 2 2 4" xfId="14380"/>
    <cellStyle name="Comma 2 4 8 2 2 5" xfId="12296"/>
    <cellStyle name="Comma 2 4 8 2 2 6" xfId="10212"/>
    <cellStyle name="Comma 2 4 8 2 2 7" xfId="8128"/>
    <cellStyle name="Comma 2 4 8 2 2 8" xfId="6044"/>
    <cellStyle name="Comma 2 4 8 2 2 9" xfId="3988"/>
    <cellStyle name="Comma 2 4 8 2 3" xfId="17506"/>
    <cellStyle name="Comma 2 4 8 2 4" xfId="15422"/>
    <cellStyle name="Comma 2 4 8 2 5" xfId="13338"/>
    <cellStyle name="Comma 2 4 8 2 6" xfId="11254"/>
    <cellStyle name="Comma 2 4 8 2 7" xfId="9170"/>
    <cellStyle name="Comma 2 4 8 2 8" xfId="7086"/>
    <cellStyle name="Comma 2 4 8 2 9" xfId="5016"/>
    <cellStyle name="Comma 2 4 8 3" xfId="1390"/>
    <cellStyle name="Comma 2 4 8 3 2" xfId="18034"/>
    <cellStyle name="Comma 2 4 8 3 3" xfId="15950"/>
    <cellStyle name="Comma 2 4 8 3 4" xfId="13866"/>
    <cellStyle name="Comma 2 4 8 3 5" xfId="11782"/>
    <cellStyle name="Comma 2 4 8 3 6" xfId="9698"/>
    <cellStyle name="Comma 2 4 8 3 7" xfId="7614"/>
    <cellStyle name="Comma 2 4 8 3 8" xfId="5530"/>
    <cellStyle name="Comma 2 4 8 3 9" xfId="3474"/>
    <cellStyle name="Comma 2 4 8 4" xfId="16992"/>
    <cellStyle name="Comma 2 4 8 5" xfId="14908"/>
    <cellStyle name="Comma 2 4 8 6" xfId="12824"/>
    <cellStyle name="Comma 2 4 8 7" xfId="10740"/>
    <cellStyle name="Comma 2 4 8 8" xfId="8656"/>
    <cellStyle name="Comma 2 4 8 9" xfId="6572"/>
    <cellStyle name="Comma 2 4 9" xfId="603"/>
    <cellStyle name="Comma 2 4 9 10" xfId="2689"/>
    <cellStyle name="Comma 2 4 9 2" xfId="1647"/>
    <cellStyle name="Comma 2 4 9 2 2" xfId="18291"/>
    <cellStyle name="Comma 2 4 9 2 3" xfId="16207"/>
    <cellStyle name="Comma 2 4 9 2 4" xfId="14123"/>
    <cellStyle name="Comma 2 4 9 2 5" xfId="12039"/>
    <cellStyle name="Comma 2 4 9 2 6" xfId="9955"/>
    <cellStyle name="Comma 2 4 9 2 7" xfId="7871"/>
    <cellStyle name="Comma 2 4 9 2 8" xfId="5787"/>
    <cellStyle name="Comma 2 4 9 2 9" xfId="3731"/>
    <cellStyle name="Comma 2 4 9 3" xfId="17249"/>
    <cellStyle name="Comma 2 4 9 4" xfId="15165"/>
    <cellStyle name="Comma 2 4 9 5" xfId="13081"/>
    <cellStyle name="Comma 2 4 9 6" xfId="10997"/>
    <cellStyle name="Comma 2 4 9 7" xfId="8913"/>
    <cellStyle name="Comma 2 4 9 8" xfId="6829"/>
    <cellStyle name="Comma 2 4 9 9" xfId="4759"/>
    <cellStyle name="Comma 2 5" xfId="86"/>
    <cellStyle name="Comma 2 5 10" xfId="14664"/>
    <cellStyle name="Comma 2 5 11" xfId="12580"/>
    <cellStyle name="Comma 2 5 12" xfId="10496"/>
    <cellStyle name="Comma 2 5 13" xfId="8412"/>
    <cellStyle name="Comma 2 5 14" xfId="6328"/>
    <cellStyle name="Comma 2 5 15" xfId="4269"/>
    <cellStyle name="Comma 2 5 16" xfId="2188"/>
    <cellStyle name="Comma 2 5 2" xfId="106"/>
    <cellStyle name="Comma 2 5 2 10" xfId="12599"/>
    <cellStyle name="Comma 2 5 2 11" xfId="10515"/>
    <cellStyle name="Comma 2 5 2 12" xfId="8431"/>
    <cellStyle name="Comma 2 5 2 13" xfId="6347"/>
    <cellStyle name="Comma 2 5 2 14" xfId="4287"/>
    <cellStyle name="Comma 2 5 2 15" xfId="2207"/>
    <cellStyle name="Comma 2 5 2 2" xfId="184"/>
    <cellStyle name="Comma 2 5 2 2 10" xfId="8507"/>
    <cellStyle name="Comma 2 5 2 2 11" xfId="6423"/>
    <cellStyle name="Comma 2 5 2 2 12" xfId="4359"/>
    <cellStyle name="Comma 2 5 2 2 13" xfId="2283"/>
    <cellStyle name="Comma 2 5 2 2 2" xfId="306"/>
    <cellStyle name="Comma 2 5 2 2 2 10" xfId="6537"/>
    <cellStyle name="Comma 2 5 2 2 2 11" xfId="4467"/>
    <cellStyle name="Comma 2 5 2 2 2 12" xfId="2397"/>
    <cellStyle name="Comma 2 5 2 2 2 2" xfId="568"/>
    <cellStyle name="Comma 2 5 2 2 2 2 10" xfId="4724"/>
    <cellStyle name="Comma 2 5 2 2 2 2 11" xfId="2654"/>
    <cellStyle name="Comma 2 5 2 2 2 2 2" xfId="1082"/>
    <cellStyle name="Comma 2 5 2 2 2 2 2 10" xfId="3168"/>
    <cellStyle name="Comma 2 5 2 2 2 2 2 2" xfId="2126"/>
    <cellStyle name="Comma 2 5 2 2 2 2 2 2 2" xfId="18770"/>
    <cellStyle name="Comma 2 5 2 2 2 2 2 2 3" xfId="16686"/>
    <cellStyle name="Comma 2 5 2 2 2 2 2 2 4" xfId="14602"/>
    <cellStyle name="Comma 2 5 2 2 2 2 2 2 5" xfId="12518"/>
    <cellStyle name="Comma 2 5 2 2 2 2 2 2 6" xfId="10434"/>
    <cellStyle name="Comma 2 5 2 2 2 2 2 2 7" xfId="8350"/>
    <cellStyle name="Comma 2 5 2 2 2 2 2 2 8" xfId="6266"/>
    <cellStyle name="Comma 2 5 2 2 2 2 2 2 9" xfId="4210"/>
    <cellStyle name="Comma 2 5 2 2 2 2 2 3" xfId="17728"/>
    <cellStyle name="Comma 2 5 2 2 2 2 2 4" xfId="15644"/>
    <cellStyle name="Comma 2 5 2 2 2 2 2 5" xfId="13560"/>
    <cellStyle name="Comma 2 5 2 2 2 2 2 6" xfId="11476"/>
    <cellStyle name="Comma 2 5 2 2 2 2 2 7" xfId="9392"/>
    <cellStyle name="Comma 2 5 2 2 2 2 2 8" xfId="7308"/>
    <cellStyle name="Comma 2 5 2 2 2 2 2 9" xfId="5238"/>
    <cellStyle name="Comma 2 5 2 2 2 2 3" xfId="1612"/>
    <cellStyle name="Comma 2 5 2 2 2 2 3 2" xfId="18256"/>
    <cellStyle name="Comma 2 5 2 2 2 2 3 3" xfId="16172"/>
    <cellStyle name="Comma 2 5 2 2 2 2 3 4" xfId="14088"/>
    <cellStyle name="Comma 2 5 2 2 2 2 3 5" xfId="12004"/>
    <cellStyle name="Comma 2 5 2 2 2 2 3 6" xfId="9920"/>
    <cellStyle name="Comma 2 5 2 2 2 2 3 7" xfId="7836"/>
    <cellStyle name="Comma 2 5 2 2 2 2 3 8" xfId="5752"/>
    <cellStyle name="Comma 2 5 2 2 2 2 3 9" xfId="3696"/>
    <cellStyle name="Comma 2 5 2 2 2 2 4" xfId="17214"/>
    <cellStyle name="Comma 2 5 2 2 2 2 5" xfId="15130"/>
    <cellStyle name="Comma 2 5 2 2 2 2 6" xfId="13046"/>
    <cellStyle name="Comma 2 5 2 2 2 2 7" xfId="10962"/>
    <cellStyle name="Comma 2 5 2 2 2 2 8" xfId="8878"/>
    <cellStyle name="Comma 2 5 2 2 2 2 9" xfId="6794"/>
    <cellStyle name="Comma 2 5 2 2 2 3" xfId="825"/>
    <cellStyle name="Comma 2 5 2 2 2 3 10" xfId="2911"/>
    <cellStyle name="Comma 2 5 2 2 2 3 2" xfId="1869"/>
    <cellStyle name="Comma 2 5 2 2 2 3 2 2" xfId="18513"/>
    <cellStyle name="Comma 2 5 2 2 2 3 2 3" xfId="16429"/>
    <cellStyle name="Comma 2 5 2 2 2 3 2 4" xfId="14345"/>
    <cellStyle name="Comma 2 5 2 2 2 3 2 5" xfId="12261"/>
    <cellStyle name="Comma 2 5 2 2 2 3 2 6" xfId="10177"/>
    <cellStyle name="Comma 2 5 2 2 2 3 2 7" xfId="8093"/>
    <cellStyle name="Comma 2 5 2 2 2 3 2 8" xfId="6009"/>
    <cellStyle name="Comma 2 5 2 2 2 3 2 9" xfId="3953"/>
    <cellStyle name="Comma 2 5 2 2 2 3 3" xfId="17471"/>
    <cellStyle name="Comma 2 5 2 2 2 3 4" xfId="15387"/>
    <cellStyle name="Comma 2 5 2 2 2 3 5" xfId="13303"/>
    <cellStyle name="Comma 2 5 2 2 2 3 6" xfId="11219"/>
    <cellStyle name="Comma 2 5 2 2 2 3 7" xfId="9135"/>
    <cellStyle name="Comma 2 5 2 2 2 3 8" xfId="7051"/>
    <cellStyle name="Comma 2 5 2 2 2 3 9" xfId="4981"/>
    <cellStyle name="Comma 2 5 2 2 2 4" xfId="1355"/>
    <cellStyle name="Comma 2 5 2 2 2 4 2" xfId="17999"/>
    <cellStyle name="Comma 2 5 2 2 2 4 3" xfId="15915"/>
    <cellStyle name="Comma 2 5 2 2 2 4 4" xfId="13831"/>
    <cellStyle name="Comma 2 5 2 2 2 4 5" xfId="11747"/>
    <cellStyle name="Comma 2 5 2 2 2 4 6" xfId="9663"/>
    <cellStyle name="Comma 2 5 2 2 2 4 7" xfId="7579"/>
    <cellStyle name="Comma 2 5 2 2 2 4 8" xfId="5495"/>
    <cellStyle name="Comma 2 5 2 2 2 4 9" xfId="3439"/>
    <cellStyle name="Comma 2 5 2 2 2 5" xfId="16957"/>
    <cellStyle name="Comma 2 5 2 2 2 6" xfId="14873"/>
    <cellStyle name="Comma 2 5 2 2 2 7" xfId="12789"/>
    <cellStyle name="Comma 2 5 2 2 2 8" xfId="10705"/>
    <cellStyle name="Comma 2 5 2 2 2 9" xfId="8621"/>
    <cellStyle name="Comma 2 5 2 2 3" xfId="460"/>
    <cellStyle name="Comma 2 5 2 2 3 10" xfId="4616"/>
    <cellStyle name="Comma 2 5 2 2 3 11" xfId="2546"/>
    <cellStyle name="Comma 2 5 2 2 3 2" xfId="974"/>
    <cellStyle name="Comma 2 5 2 2 3 2 10" xfId="3060"/>
    <cellStyle name="Comma 2 5 2 2 3 2 2" xfId="2018"/>
    <cellStyle name="Comma 2 5 2 2 3 2 2 2" xfId="18662"/>
    <cellStyle name="Comma 2 5 2 2 3 2 2 3" xfId="16578"/>
    <cellStyle name="Comma 2 5 2 2 3 2 2 4" xfId="14494"/>
    <cellStyle name="Comma 2 5 2 2 3 2 2 5" xfId="12410"/>
    <cellStyle name="Comma 2 5 2 2 3 2 2 6" xfId="10326"/>
    <cellStyle name="Comma 2 5 2 2 3 2 2 7" xfId="8242"/>
    <cellStyle name="Comma 2 5 2 2 3 2 2 8" xfId="6158"/>
    <cellStyle name="Comma 2 5 2 2 3 2 2 9" xfId="4102"/>
    <cellStyle name="Comma 2 5 2 2 3 2 3" xfId="17620"/>
    <cellStyle name="Comma 2 5 2 2 3 2 4" xfId="15536"/>
    <cellStyle name="Comma 2 5 2 2 3 2 5" xfId="13452"/>
    <cellStyle name="Comma 2 5 2 2 3 2 6" xfId="11368"/>
    <cellStyle name="Comma 2 5 2 2 3 2 7" xfId="9284"/>
    <cellStyle name="Comma 2 5 2 2 3 2 8" xfId="7200"/>
    <cellStyle name="Comma 2 5 2 2 3 2 9" xfId="5130"/>
    <cellStyle name="Comma 2 5 2 2 3 3" xfId="1504"/>
    <cellStyle name="Comma 2 5 2 2 3 3 2" xfId="18148"/>
    <cellStyle name="Comma 2 5 2 2 3 3 3" xfId="16064"/>
    <cellStyle name="Comma 2 5 2 2 3 3 4" xfId="13980"/>
    <cellStyle name="Comma 2 5 2 2 3 3 5" xfId="11896"/>
    <cellStyle name="Comma 2 5 2 2 3 3 6" xfId="9812"/>
    <cellStyle name="Comma 2 5 2 2 3 3 7" xfId="7728"/>
    <cellStyle name="Comma 2 5 2 2 3 3 8" xfId="5644"/>
    <cellStyle name="Comma 2 5 2 2 3 3 9" xfId="3588"/>
    <cellStyle name="Comma 2 5 2 2 3 4" xfId="17106"/>
    <cellStyle name="Comma 2 5 2 2 3 5" xfId="15022"/>
    <cellStyle name="Comma 2 5 2 2 3 6" xfId="12938"/>
    <cellStyle name="Comma 2 5 2 2 3 7" xfId="10854"/>
    <cellStyle name="Comma 2 5 2 2 3 8" xfId="8770"/>
    <cellStyle name="Comma 2 5 2 2 3 9" xfId="6686"/>
    <cellStyle name="Comma 2 5 2 2 4" xfId="717"/>
    <cellStyle name="Comma 2 5 2 2 4 10" xfId="2803"/>
    <cellStyle name="Comma 2 5 2 2 4 2" xfId="1761"/>
    <cellStyle name="Comma 2 5 2 2 4 2 2" xfId="18405"/>
    <cellStyle name="Comma 2 5 2 2 4 2 3" xfId="16321"/>
    <cellStyle name="Comma 2 5 2 2 4 2 4" xfId="14237"/>
    <cellStyle name="Comma 2 5 2 2 4 2 5" xfId="12153"/>
    <cellStyle name="Comma 2 5 2 2 4 2 6" xfId="10069"/>
    <cellStyle name="Comma 2 5 2 2 4 2 7" xfId="7985"/>
    <cellStyle name="Comma 2 5 2 2 4 2 8" xfId="5901"/>
    <cellStyle name="Comma 2 5 2 2 4 2 9" xfId="3845"/>
    <cellStyle name="Comma 2 5 2 2 4 3" xfId="17363"/>
    <cellStyle name="Comma 2 5 2 2 4 4" xfId="15279"/>
    <cellStyle name="Comma 2 5 2 2 4 5" xfId="13195"/>
    <cellStyle name="Comma 2 5 2 2 4 6" xfId="11111"/>
    <cellStyle name="Comma 2 5 2 2 4 7" xfId="9027"/>
    <cellStyle name="Comma 2 5 2 2 4 8" xfId="6943"/>
    <cellStyle name="Comma 2 5 2 2 4 9" xfId="4873"/>
    <cellStyle name="Comma 2 5 2 2 5" xfId="1241"/>
    <cellStyle name="Comma 2 5 2 2 5 2" xfId="17885"/>
    <cellStyle name="Comma 2 5 2 2 5 3" xfId="15801"/>
    <cellStyle name="Comma 2 5 2 2 5 4" xfId="13717"/>
    <cellStyle name="Comma 2 5 2 2 5 5" xfId="11633"/>
    <cellStyle name="Comma 2 5 2 2 5 6" xfId="9549"/>
    <cellStyle name="Comma 2 5 2 2 5 7" xfId="7465"/>
    <cellStyle name="Comma 2 5 2 2 5 8" xfId="5387"/>
    <cellStyle name="Comma 2 5 2 2 5 9" xfId="3325"/>
    <cellStyle name="Comma 2 5 2 2 6" xfId="16843"/>
    <cellStyle name="Comma 2 5 2 2 7" xfId="14759"/>
    <cellStyle name="Comma 2 5 2 2 8" xfId="12675"/>
    <cellStyle name="Comma 2 5 2 2 9" xfId="10591"/>
    <cellStyle name="Comma 2 5 2 3" xfId="145"/>
    <cellStyle name="Comma 2 5 2 3 10" xfId="8469"/>
    <cellStyle name="Comma 2 5 2 3 11" xfId="6385"/>
    <cellStyle name="Comma 2 5 2 3 12" xfId="4323"/>
    <cellStyle name="Comma 2 5 2 3 13" xfId="2245"/>
    <cellStyle name="Comma 2 5 2 3 2" xfId="267"/>
    <cellStyle name="Comma 2 5 2 3 2 10" xfId="6499"/>
    <cellStyle name="Comma 2 5 2 3 2 11" xfId="4431"/>
    <cellStyle name="Comma 2 5 2 3 2 12" xfId="2359"/>
    <cellStyle name="Comma 2 5 2 3 2 2" xfId="532"/>
    <cellStyle name="Comma 2 5 2 3 2 2 10" xfId="4688"/>
    <cellStyle name="Comma 2 5 2 3 2 2 11" xfId="2618"/>
    <cellStyle name="Comma 2 5 2 3 2 2 2" xfId="1046"/>
    <cellStyle name="Comma 2 5 2 3 2 2 2 10" xfId="3132"/>
    <cellStyle name="Comma 2 5 2 3 2 2 2 2" xfId="2090"/>
    <cellStyle name="Comma 2 5 2 3 2 2 2 2 2" xfId="18734"/>
    <cellStyle name="Comma 2 5 2 3 2 2 2 2 3" xfId="16650"/>
    <cellStyle name="Comma 2 5 2 3 2 2 2 2 4" xfId="14566"/>
    <cellStyle name="Comma 2 5 2 3 2 2 2 2 5" xfId="12482"/>
    <cellStyle name="Comma 2 5 2 3 2 2 2 2 6" xfId="10398"/>
    <cellStyle name="Comma 2 5 2 3 2 2 2 2 7" xfId="8314"/>
    <cellStyle name="Comma 2 5 2 3 2 2 2 2 8" xfId="6230"/>
    <cellStyle name="Comma 2 5 2 3 2 2 2 2 9" xfId="4174"/>
    <cellStyle name="Comma 2 5 2 3 2 2 2 3" xfId="17692"/>
    <cellStyle name="Comma 2 5 2 3 2 2 2 4" xfId="15608"/>
    <cellStyle name="Comma 2 5 2 3 2 2 2 5" xfId="13524"/>
    <cellStyle name="Comma 2 5 2 3 2 2 2 6" xfId="11440"/>
    <cellStyle name="Comma 2 5 2 3 2 2 2 7" xfId="9356"/>
    <cellStyle name="Comma 2 5 2 3 2 2 2 8" xfId="7272"/>
    <cellStyle name="Comma 2 5 2 3 2 2 2 9" xfId="5202"/>
    <cellStyle name="Comma 2 5 2 3 2 2 3" xfId="1576"/>
    <cellStyle name="Comma 2 5 2 3 2 2 3 2" xfId="18220"/>
    <cellStyle name="Comma 2 5 2 3 2 2 3 3" xfId="16136"/>
    <cellStyle name="Comma 2 5 2 3 2 2 3 4" xfId="14052"/>
    <cellStyle name="Comma 2 5 2 3 2 2 3 5" xfId="11968"/>
    <cellStyle name="Comma 2 5 2 3 2 2 3 6" xfId="9884"/>
    <cellStyle name="Comma 2 5 2 3 2 2 3 7" xfId="7800"/>
    <cellStyle name="Comma 2 5 2 3 2 2 3 8" xfId="5716"/>
    <cellStyle name="Comma 2 5 2 3 2 2 3 9" xfId="3660"/>
    <cellStyle name="Comma 2 5 2 3 2 2 4" xfId="17178"/>
    <cellStyle name="Comma 2 5 2 3 2 2 5" xfId="15094"/>
    <cellStyle name="Comma 2 5 2 3 2 2 6" xfId="13010"/>
    <cellStyle name="Comma 2 5 2 3 2 2 7" xfId="10926"/>
    <cellStyle name="Comma 2 5 2 3 2 2 8" xfId="8842"/>
    <cellStyle name="Comma 2 5 2 3 2 2 9" xfId="6758"/>
    <cellStyle name="Comma 2 5 2 3 2 3" xfId="789"/>
    <cellStyle name="Comma 2 5 2 3 2 3 10" xfId="2875"/>
    <cellStyle name="Comma 2 5 2 3 2 3 2" xfId="1833"/>
    <cellStyle name="Comma 2 5 2 3 2 3 2 2" xfId="18477"/>
    <cellStyle name="Comma 2 5 2 3 2 3 2 3" xfId="16393"/>
    <cellStyle name="Comma 2 5 2 3 2 3 2 4" xfId="14309"/>
    <cellStyle name="Comma 2 5 2 3 2 3 2 5" xfId="12225"/>
    <cellStyle name="Comma 2 5 2 3 2 3 2 6" xfId="10141"/>
    <cellStyle name="Comma 2 5 2 3 2 3 2 7" xfId="8057"/>
    <cellStyle name="Comma 2 5 2 3 2 3 2 8" xfId="5973"/>
    <cellStyle name="Comma 2 5 2 3 2 3 2 9" xfId="3917"/>
    <cellStyle name="Comma 2 5 2 3 2 3 3" xfId="17435"/>
    <cellStyle name="Comma 2 5 2 3 2 3 4" xfId="15351"/>
    <cellStyle name="Comma 2 5 2 3 2 3 5" xfId="13267"/>
    <cellStyle name="Comma 2 5 2 3 2 3 6" xfId="11183"/>
    <cellStyle name="Comma 2 5 2 3 2 3 7" xfId="9099"/>
    <cellStyle name="Comma 2 5 2 3 2 3 8" xfId="7015"/>
    <cellStyle name="Comma 2 5 2 3 2 3 9" xfId="4945"/>
    <cellStyle name="Comma 2 5 2 3 2 4" xfId="1317"/>
    <cellStyle name="Comma 2 5 2 3 2 4 2" xfId="17961"/>
    <cellStyle name="Comma 2 5 2 3 2 4 3" xfId="15877"/>
    <cellStyle name="Comma 2 5 2 3 2 4 4" xfId="13793"/>
    <cellStyle name="Comma 2 5 2 3 2 4 5" xfId="11709"/>
    <cellStyle name="Comma 2 5 2 3 2 4 6" xfId="9625"/>
    <cellStyle name="Comma 2 5 2 3 2 4 7" xfId="7541"/>
    <cellStyle name="Comma 2 5 2 3 2 4 8" xfId="5459"/>
    <cellStyle name="Comma 2 5 2 3 2 4 9" xfId="3401"/>
    <cellStyle name="Comma 2 5 2 3 2 5" xfId="16919"/>
    <cellStyle name="Comma 2 5 2 3 2 6" xfId="14835"/>
    <cellStyle name="Comma 2 5 2 3 2 7" xfId="12751"/>
    <cellStyle name="Comma 2 5 2 3 2 8" xfId="10667"/>
    <cellStyle name="Comma 2 5 2 3 2 9" xfId="8583"/>
    <cellStyle name="Comma 2 5 2 3 3" xfId="424"/>
    <cellStyle name="Comma 2 5 2 3 3 10" xfId="4580"/>
    <cellStyle name="Comma 2 5 2 3 3 11" xfId="2510"/>
    <cellStyle name="Comma 2 5 2 3 3 2" xfId="938"/>
    <cellStyle name="Comma 2 5 2 3 3 2 10" xfId="3024"/>
    <cellStyle name="Comma 2 5 2 3 3 2 2" xfId="1982"/>
    <cellStyle name="Comma 2 5 2 3 3 2 2 2" xfId="18626"/>
    <cellStyle name="Comma 2 5 2 3 3 2 2 3" xfId="16542"/>
    <cellStyle name="Comma 2 5 2 3 3 2 2 4" xfId="14458"/>
    <cellStyle name="Comma 2 5 2 3 3 2 2 5" xfId="12374"/>
    <cellStyle name="Comma 2 5 2 3 3 2 2 6" xfId="10290"/>
    <cellStyle name="Comma 2 5 2 3 3 2 2 7" xfId="8206"/>
    <cellStyle name="Comma 2 5 2 3 3 2 2 8" xfId="6122"/>
    <cellStyle name="Comma 2 5 2 3 3 2 2 9" xfId="4066"/>
    <cellStyle name="Comma 2 5 2 3 3 2 3" xfId="17584"/>
    <cellStyle name="Comma 2 5 2 3 3 2 4" xfId="15500"/>
    <cellStyle name="Comma 2 5 2 3 3 2 5" xfId="13416"/>
    <cellStyle name="Comma 2 5 2 3 3 2 6" xfId="11332"/>
    <cellStyle name="Comma 2 5 2 3 3 2 7" xfId="9248"/>
    <cellStyle name="Comma 2 5 2 3 3 2 8" xfId="7164"/>
    <cellStyle name="Comma 2 5 2 3 3 2 9" xfId="5094"/>
    <cellStyle name="Comma 2 5 2 3 3 3" xfId="1468"/>
    <cellStyle name="Comma 2 5 2 3 3 3 2" xfId="18112"/>
    <cellStyle name="Comma 2 5 2 3 3 3 3" xfId="16028"/>
    <cellStyle name="Comma 2 5 2 3 3 3 4" xfId="13944"/>
    <cellStyle name="Comma 2 5 2 3 3 3 5" xfId="11860"/>
    <cellStyle name="Comma 2 5 2 3 3 3 6" xfId="9776"/>
    <cellStyle name="Comma 2 5 2 3 3 3 7" xfId="7692"/>
    <cellStyle name="Comma 2 5 2 3 3 3 8" xfId="5608"/>
    <cellStyle name="Comma 2 5 2 3 3 3 9" xfId="3552"/>
    <cellStyle name="Comma 2 5 2 3 3 4" xfId="17070"/>
    <cellStyle name="Comma 2 5 2 3 3 5" xfId="14986"/>
    <cellStyle name="Comma 2 5 2 3 3 6" xfId="12902"/>
    <cellStyle name="Comma 2 5 2 3 3 7" xfId="10818"/>
    <cellStyle name="Comma 2 5 2 3 3 8" xfId="8734"/>
    <cellStyle name="Comma 2 5 2 3 3 9" xfId="6650"/>
    <cellStyle name="Comma 2 5 2 3 4" xfId="681"/>
    <cellStyle name="Comma 2 5 2 3 4 10" xfId="2767"/>
    <cellStyle name="Comma 2 5 2 3 4 2" xfId="1725"/>
    <cellStyle name="Comma 2 5 2 3 4 2 2" xfId="18369"/>
    <cellStyle name="Comma 2 5 2 3 4 2 3" xfId="16285"/>
    <cellStyle name="Comma 2 5 2 3 4 2 4" xfId="14201"/>
    <cellStyle name="Comma 2 5 2 3 4 2 5" xfId="12117"/>
    <cellStyle name="Comma 2 5 2 3 4 2 6" xfId="10033"/>
    <cellStyle name="Comma 2 5 2 3 4 2 7" xfId="7949"/>
    <cellStyle name="Comma 2 5 2 3 4 2 8" xfId="5865"/>
    <cellStyle name="Comma 2 5 2 3 4 2 9" xfId="3809"/>
    <cellStyle name="Comma 2 5 2 3 4 3" xfId="17327"/>
    <cellStyle name="Comma 2 5 2 3 4 4" xfId="15243"/>
    <cellStyle name="Comma 2 5 2 3 4 5" xfId="13159"/>
    <cellStyle name="Comma 2 5 2 3 4 6" xfId="11075"/>
    <cellStyle name="Comma 2 5 2 3 4 7" xfId="8991"/>
    <cellStyle name="Comma 2 5 2 3 4 8" xfId="6907"/>
    <cellStyle name="Comma 2 5 2 3 4 9" xfId="4837"/>
    <cellStyle name="Comma 2 5 2 3 5" xfId="1203"/>
    <cellStyle name="Comma 2 5 2 3 5 2" xfId="17847"/>
    <cellStyle name="Comma 2 5 2 3 5 3" xfId="15763"/>
    <cellStyle name="Comma 2 5 2 3 5 4" xfId="13679"/>
    <cellStyle name="Comma 2 5 2 3 5 5" xfId="11595"/>
    <cellStyle name="Comma 2 5 2 3 5 6" xfId="9511"/>
    <cellStyle name="Comma 2 5 2 3 5 7" xfId="7427"/>
    <cellStyle name="Comma 2 5 2 3 5 8" xfId="5351"/>
    <cellStyle name="Comma 2 5 2 3 5 9" xfId="3287"/>
    <cellStyle name="Comma 2 5 2 3 6" xfId="16805"/>
    <cellStyle name="Comma 2 5 2 3 7" xfId="14721"/>
    <cellStyle name="Comma 2 5 2 3 8" xfId="12637"/>
    <cellStyle name="Comma 2 5 2 3 9" xfId="10553"/>
    <cellStyle name="Comma 2 5 2 4" xfId="228"/>
    <cellStyle name="Comma 2 5 2 4 10" xfId="6461"/>
    <cellStyle name="Comma 2 5 2 4 11" xfId="4395"/>
    <cellStyle name="Comma 2 5 2 4 12" xfId="2321"/>
    <cellStyle name="Comma 2 5 2 4 2" xfId="496"/>
    <cellStyle name="Comma 2 5 2 4 2 10" xfId="4652"/>
    <cellStyle name="Comma 2 5 2 4 2 11" xfId="2582"/>
    <cellStyle name="Comma 2 5 2 4 2 2" xfId="1010"/>
    <cellStyle name="Comma 2 5 2 4 2 2 10" xfId="3096"/>
    <cellStyle name="Comma 2 5 2 4 2 2 2" xfId="2054"/>
    <cellStyle name="Comma 2 5 2 4 2 2 2 2" xfId="18698"/>
    <cellStyle name="Comma 2 5 2 4 2 2 2 3" xfId="16614"/>
    <cellStyle name="Comma 2 5 2 4 2 2 2 4" xfId="14530"/>
    <cellStyle name="Comma 2 5 2 4 2 2 2 5" xfId="12446"/>
    <cellStyle name="Comma 2 5 2 4 2 2 2 6" xfId="10362"/>
    <cellStyle name="Comma 2 5 2 4 2 2 2 7" xfId="8278"/>
    <cellStyle name="Comma 2 5 2 4 2 2 2 8" xfId="6194"/>
    <cellStyle name="Comma 2 5 2 4 2 2 2 9" xfId="4138"/>
    <cellStyle name="Comma 2 5 2 4 2 2 3" xfId="17656"/>
    <cellStyle name="Comma 2 5 2 4 2 2 4" xfId="15572"/>
    <cellStyle name="Comma 2 5 2 4 2 2 5" xfId="13488"/>
    <cellStyle name="Comma 2 5 2 4 2 2 6" xfId="11404"/>
    <cellStyle name="Comma 2 5 2 4 2 2 7" xfId="9320"/>
    <cellStyle name="Comma 2 5 2 4 2 2 8" xfId="7236"/>
    <cellStyle name="Comma 2 5 2 4 2 2 9" xfId="5166"/>
    <cellStyle name="Comma 2 5 2 4 2 3" xfId="1540"/>
    <cellStyle name="Comma 2 5 2 4 2 3 2" xfId="18184"/>
    <cellStyle name="Comma 2 5 2 4 2 3 3" xfId="16100"/>
    <cellStyle name="Comma 2 5 2 4 2 3 4" xfId="14016"/>
    <cellStyle name="Comma 2 5 2 4 2 3 5" xfId="11932"/>
    <cellStyle name="Comma 2 5 2 4 2 3 6" xfId="9848"/>
    <cellStyle name="Comma 2 5 2 4 2 3 7" xfId="7764"/>
    <cellStyle name="Comma 2 5 2 4 2 3 8" xfId="5680"/>
    <cellStyle name="Comma 2 5 2 4 2 3 9" xfId="3624"/>
    <cellStyle name="Comma 2 5 2 4 2 4" xfId="17142"/>
    <cellStyle name="Comma 2 5 2 4 2 5" xfId="15058"/>
    <cellStyle name="Comma 2 5 2 4 2 6" xfId="12974"/>
    <cellStyle name="Comma 2 5 2 4 2 7" xfId="10890"/>
    <cellStyle name="Comma 2 5 2 4 2 8" xfId="8806"/>
    <cellStyle name="Comma 2 5 2 4 2 9" xfId="6722"/>
    <cellStyle name="Comma 2 5 2 4 3" xfId="753"/>
    <cellStyle name="Comma 2 5 2 4 3 10" xfId="2839"/>
    <cellStyle name="Comma 2 5 2 4 3 2" xfId="1797"/>
    <cellStyle name="Comma 2 5 2 4 3 2 2" xfId="18441"/>
    <cellStyle name="Comma 2 5 2 4 3 2 3" xfId="16357"/>
    <cellStyle name="Comma 2 5 2 4 3 2 4" xfId="14273"/>
    <cellStyle name="Comma 2 5 2 4 3 2 5" xfId="12189"/>
    <cellStyle name="Comma 2 5 2 4 3 2 6" xfId="10105"/>
    <cellStyle name="Comma 2 5 2 4 3 2 7" xfId="8021"/>
    <cellStyle name="Comma 2 5 2 4 3 2 8" xfId="5937"/>
    <cellStyle name="Comma 2 5 2 4 3 2 9" xfId="3881"/>
    <cellStyle name="Comma 2 5 2 4 3 3" xfId="17399"/>
    <cellStyle name="Comma 2 5 2 4 3 4" xfId="15315"/>
    <cellStyle name="Comma 2 5 2 4 3 5" xfId="13231"/>
    <cellStyle name="Comma 2 5 2 4 3 6" xfId="11147"/>
    <cellStyle name="Comma 2 5 2 4 3 7" xfId="9063"/>
    <cellStyle name="Comma 2 5 2 4 3 8" xfId="6979"/>
    <cellStyle name="Comma 2 5 2 4 3 9" xfId="4909"/>
    <cellStyle name="Comma 2 5 2 4 4" xfId="1279"/>
    <cellStyle name="Comma 2 5 2 4 4 2" xfId="17923"/>
    <cellStyle name="Comma 2 5 2 4 4 3" xfId="15839"/>
    <cellStyle name="Comma 2 5 2 4 4 4" xfId="13755"/>
    <cellStyle name="Comma 2 5 2 4 4 5" xfId="11671"/>
    <cellStyle name="Comma 2 5 2 4 4 6" xfId="9587"/>
    <cellStyle name="Comma 2 5 2 4 4 7" xfId="7503"/>
    <cellStyle name="Comma 2 5 2 4 4 8" xfId="5423"/>
    <cellStyle name="Comma 2 5 2 4 4 9" xfId="3363"/>
    <cellStyle name="Comma 2 5 2 4 5" xfId="16881"/>
    <cellStyle name="Comma 2 5 2 4 6" xfId="14797"/>
    <cellStyle name="Comma 2 5 2 4 7" xfId="12713"/>
    <cellStyle name="Comma 2 5 2 4 8" xfId="10629"/>
    <cellStyle name="Comma 2 5 2 4 9" xfId="8545"/>
    <cellStyle name="Comma 2 5 2 5" xfId="388"/>
    <cellStyle name="Comma 2 5 2 5 10" xfId="4544"/>
    <cellStyle name="Comma 2 5 2 5 11" xfId="2474"/>
    <cellStyle name="Comma 2 5 2 5 2" xfId="902"/>
    <cellStyle name="Comma 2 5 2 5 2 10" xfId="2988"/>
    <cellStyle name="Comma 2 5 2 5 2 2" xfId="1946"/>
    <cellStyle name="Comma 2 5 2 5 2 2 2" xfId="18590"/>
    <cellStyle name="Comma 2 5 2 5 2 2 3" xfId="16506"/>
    <cellStyle name="Comma 2 5 2 5 2 2 4" xfId="14422"/>
    <cellStyle name="Comma 2 5 2 5 2 2 5" xfId="12338"/>
    <cellStyle name="Comma 2 5 2 5 2 2 6" xfId="10254"/>
    <cellStyle name="Comma 2 5 2 5 2 2 7" xfId="8170"/>
    <cellStyle name="Comma 2 5 2 5 2 2 8" xfId="6086"/>
    <cellStyle name="Comma 2 5 2 5 2 2 9" xfId="4030"/>
    <cellStyle name="Comma 2 5 2 5 2 3" xfId="17548"/>
    <cellStyle name="Comma 2 5 2 5 2 4" xfId="15464"/>
    <cellStyle name="Comma 2 5 2 5 2 5" xfId="13380"/>
    <cellStyle name="Comma 2 5 2 5 2 6" xfId="11296"/>
    <cellStyle name="Comma 2 5 2 5 2 7" xfId="9212"/>
    <cellStyle name="Comma 2 5 2 5 2 8" xfId="7128"/>
    <cellStyle name="Comma 2 5 2 5 2 9" xfId="5058"/>
    <cellStyle name="Comma 2 5 2 5 3" xfId="1432"/>
    <cellStyle name="Comma 2 5 2 5 3 2" xfId="18076"/>
    <cellStyle name="Comma 2 5 2 5 3 3" xfId="15992"/>
    <cellStyle name="Comma 2 5 2 5 3 4" xfId="13908"/>
    <cellStyle name="Comma 2 5 2 5 3 5" xfId="11824"/>
    <cellStyle name="Comma 2 5 2 5 3 6" xfId="9740"/>
    <cellStyle name="Comma 2 5 2 5 3 7" xfId="7656"/>
    <cellStyle name="Comma 2 5 2 5 3 8" xfId="5572"/>
    <cellStyle name="Comma 2 5 2 5 3 9" xfId="3516"/>
    <cellStyle name="Comma 2 5 2 5 4" xfId="17034"/>
    <cellStyle name="Comma 2 5 2 5 5" xfId="14950"/>
    <cellStyle name="Comma 2 5 2 5 6" xfId="12866"/>
    <cellStyle name="Comma 2 5 2 5 7" xfId="10782"/>
    <cellStyle name="Comma 2 5 2 5 8" xfId="8698"/>
    <cellStyle name="Comma 2 5 2 5 9" xfId="6614"/>
    <cellStyle name="Comma 2 5 2 6" xfId="645"/>
    <cellStyle name="Comma 2 5 2 6 10" xfId="2731"/>
    <cellStyle name="Comma 2 5 2 6 2" xfId="1689"/>
    <cellStyle name="Comma 2 5 2 6 2 2" xfId="18333"/>
    <cellStyle name="Comma 2 5 2 6 2 3" xfId="16249"/>
    <cellStyle name="Comma 2 5 2 6 2 4" xfId="14165"/>
    <cellStyle name="Comma 2 5 2 6 2 5" xfId="12081"/>
    <cellStyle name="Comma 2 5 2 6 2 6" xfId="9997"/>
    <cellStyle name="Comma 2 5 2 6 2 7" xfId="7913"/>
    <cellStyle name="Comma 2 5 2 6 2 8" xfId="5829"/>
    <cellStyle name="Comma 2 5 2 6 2 9" xfId="3773"/>
    <cellStyle name="Comma 2 5 2 6 3" xfId="17291"/>
    <cellStyle name="Comma 2 5 2 6 4" xfId="15207"/>
    <cellStyle name="Comma 2 5 2 6 5" xfId="13123"/>
    <cellStyle name="Comma 2 5 2 6 6" xfId="11039"/>
    <cellStyle name="Comma 2 5 2 6 7" xfId="8955"/>
    <cellStyle name="Comma 2 5 2 6 8" xfId="6871"/>
    <cellStyle name="Comma 2 5 2 6 9" xfId="4801"/>
    <cellStyle name="Comma 2 5 2 7" xfId="1165"/>
    <cellStyle name="Comma 2 5 2 7 2" xfId="17809"/>
    <cellStyle name="Comma 2 5 2 7 3" xfId="15725"/>
    <cellStyle name="Comma 2 5 2 7 4" xfId="13641"/>
    <cellStyle name="Comma 2 5 2 7 5" xfId="11557"/>
    <cellStyle name="Comma 2 5 2 7 6" xfId="9473"/>
    <cellStyle name="Comma 2 5 2 7 7" xfId="7389"/>
    <cellStyle name="Comma 2 5 2 7 8" xfId="5315"/>
    <cellStyle name="Comma 2 5 2 7 9" xfId="3249"/>
    <cellStyle name="Comma 2 5 2 8" xfId="16767"/>
    <cellStyle name="Comma 2 5 2 9" xfId="14683"/>
    <cellStyle name="Comma 2 5 3" xfId="164"/>
    <cellStyle name="Comma 2 5 3 10" xfId="8488"/>
    <cellStyle name="Comma 2 5 3 11" xfId="6404"/>
    <cellStyle name="Comma 2 5 3 12" xfId="4341"/>
    <cellStyle name="Comma 2 5 3 13" xfId="2264"/>
    <cellStyle name="Comma 2 5 3 2" xfId="286"/>
    <cellStyle name="Comma 2 5 3 2 10" xfId="6518"/>
    <cellStyle name="Comma 2 5 3 2 11" xfId="4449"/>
    <cellStyle name="Comma 2 5 3 2 12" xfId="2378"/>
    <cellStyle name="Comma 2 5 3 2 2" xfId="550"/>
    <cellStyle name="Comma 2 5 3 2 2 10" xfId="4706"/>
    <cellStyle name="Comma 2 5 3 2 2 11" xfId="2636"/>
    <cellStyle name="Comma 2 5 3 2 2 2" xfId="1064"/>
    <cellStyle name="Comma 2 5 3 2 2 2 10" xfId="3150"/>
    <cellStyle name="Comma 2 5 3 2 2 2 2" xfId="2108"/>
    <cellStyle name="Comma 2 5 3 2 2 2 2 2" xfId="18752"/>
    <cellStyle name="Comma 2 5 3 2 2 2 2 3" xfId="16668"/>
    <cellStyle name="Comma 2 5 3 2 2 2 2 4" xfId="14584"/>
    <cellStyle name="Comma 2 5 3 2 2 2 2 5" xfId="12500"/>
    <cellStyle name="Comma 2 5 3 2 2 2 2 6" xfId="10416"/>
    <cellStyle name="Comma 2 5 3 2 2 2 2 7" xfId="8332"/>
    <cellStyle name="Comma 2 5 3 2 2 2 2 8" xfId="6248"/>
    <cellStyle name="Comma 2 5 3 2 2 2 2 9" xfId="4192"/>
    <cellStyle name="Comma 2 5 3 2 2 2 3" xfId="17710"/>
    <cellStyle name="Comma 2 5 3 2 2 2 4" xfId="15626"/>
    <cellStyle name="Comma 2 5 3 2 2 2 5" xfId="13542"/>
    <cellStyle name="Comma 2 5 3 2 2 2 6" xfId="11458"/>
    <cellStyle name="Comma 2 5 3 2 2 2 7" xfId="9374"/>
    <cellStyle name="Comma 2 5 3 2 2 2 8" xfId="7290"/>
    <cellStyle name="Comma 2 5 3 2 2 2 9" xfId="5220"/>
    <cellStyle name="Comma 2 5 3 2 2 3" xfId="1594"/>
    <cellStyle name="Comma 2 5 3 2 2 3 2" xfId="18238"/>
    <cellStyle name="Comma 2 5 3 2 2 3 3" xfId="16154"/>
    <cellStyle name="Comma 2 5 3 2 2 3 4" xfId="14070"/>
    <cellStyle name="Comma 2 5 3 2 2 3 5" xfId="11986"/>
    <cellStyle name="Comma 2 5 3 2 2 3 6" xfId="9902"/>
    <cellStyle name="Comma 2 5 3 2 2 3 7" xfId="7818"/>
    <cellStyle name="Comma 2 5 3 2 2 3 8" xfId="5734"/>
    <cellStyle name="Comma 2 5 3 2 2 3 9" xfId="3678"/>
    <cellStyle name="Comma 2 5 3 2 2 4" xfId="17196"/>
    <cellStyle name="Comma 2 5 3 2 2 5" xfId="15112"/>
    <cellStyle name="Comma 2 5 3 2 2 6" xfId="13028"/>
    <cellStyle name="Comma 2 5 3 2 2 7" xfId="10944"/>
    <cellStyle name="Comma 2 5 3 2 2 8" xfId="8860"/>
    <cellStyle name="Comma 2 5 3 2 2 9" xfId="6776"/>
    <cellStyle name="Comma 2 5 3 2 3" xfId="807"/>
    <cellStyle name="Comma 2 5 3 2 3 10" xfId="2893"/>
    <cellStyle name="Comma 2 5 3 2 3 2" xfId="1851"/>
    <cellStyle name="Comma 2 5 3 2 3 2 2" xfId="18495"/>
    <cellStyle name="Comma 2 5 3 2 3 2 3" xfId="16411"/>
    <cellStyle name="Comma 2 5 3 2 3 2 4" xfId="14327"/>
    <cellStyle name="Comma 2 5 3 2 3 2 5" xfId="12243"/>
    <cellStyle name="Comma 2 5 3 2 3 2 6" xfId="10159"/>
    <cellStyle name="Comma 2 5 3 2 3 2 7" xfId="8075"/>
    <cellStyle name="Comma 2 5 3 2 3 2 8" xfId="5991"/>
    <cellStyle name="Comma 2 5 3 2 3 2 9" xfId="3935"/>
    <cellStyle name="Comma 2 5 3 2 3 3" xfId="17453"/>
    <cellStyle name="Comma 2 5 3 2 3 4" xfId="15369"/>
    <cellStyle name="Comma 2 5 3 2 3 5" xfId="13285"/>
    <cellStyle name="Comma 2 5 3 2 3 6" xfId="11201"/>
    <cellStyle name="Comma 2 5 3 2 3 7" xfId="9117"/>
    <cellStyle name="Comma 2 5 3 2 3 8" xfId="7033"/>
    <cellStyle name="Comma 2 5 3 2 3 9" xfId="4963"/>
    <cellStyle name="Comma 2 5 3 2 4" xfId="1336"/>
    <cellStyle name="Comma 2 5 3 2 4 2" xfId="17980"/>
    <cellStyle name="Comma 2 5 3 2 4 3" xfId="15896"/>
    <cellStyle name="Comma 2 5 3 2 4 4" xfId="13812"/>
    <cellStyle name="Comma 2 5 3 2 4 5" xfId="11728"/>
    <cellStyle name="Comma 2 5 3 2 4 6" xfId="9644"/>
    <cellStyle name="Comma 2 5 3 2 4 7" xfId="7560"/>
    <cellStyle name="Comma 2 5 3 2 4 8" xfId="5477"/>
    <cellStyle name="Comma 2 5 3 2 4 9" xfId="3420"/>
    <cellStyle name="Comma 2 5 3 2 5" xfId="16938"/>
    <cellStyle name="Comma 2 5 3 2 6" xfId="14854"/>
    <cellStyle name="Comma 2 5 3 2 7" xfId="12770"/>
    <cellStyle name="Comma 2 5 3 2 8" xfId="10686"/>
    <cellStyle name="Comma 2 5 3 2 9" xfId="8602"/>
    <cellStyle name="Comma 2 5 3 3" xfId="442"/>
    <cellStyle name="Comma 2 5 3 3 10" xfId="4598"/>
    <cellStyle name="Comma 2 5 3 3 11" xfId="2528"/>
    <cellStyle name="Comma 2 5 3 3 2" xfId="956"/>
    <cellStyle name="Comma 2 5 3 3 2 10" xfId="3042"/>
    <cellStyle name="Comma 2 5 3 3 2 2" xfId="2000"/>
    <cellStyle name="Comma 2 5 3 3 2 2 2" xfId="18644"/>
    <cellStyle name="Comma 2 5 3 3 2 2 3" xfId="16560"/>
    <cellStyle name="Comma 2 5 3 3 2 2 4" xfId="14476"/>
    <cellStyle name="Comma 2 5 3 3 2 2 5" xfId="12392"/>
    <cellStyle name="Comma 2 5 3 3 2 2 6" xfId="10308"/>
    <cellStyle name="Comma 2 5 3 3 2 2 7" xfId="8224"/>
    <cellStyle name="Comma 2 5 3 3 2 2 8" xfId="6140"/>
    <cellStyle name="Comma 2 5 3 3 2 2 9" xfId="4084"/>
    <cellStyle name="Comma 2 5 3 3 2 3" xfId="17602"/>
    <cellStyle name="Comma 2 5 3 3 2 4" xfId="15518"/>
    <cellStyle name="Comma 2 5 3 3 2 5" xfId="13434"/>
    <cellStyle name="Comma 2 5 3 3 2 6" xfId="11350"/>
    <cellStyle name="Comma 2 5 3 3 2 7" xfId="9266"/>
    <cellStyle name="Comma 2 5 3 3 2 8" xfId="7182"/>
    <cellStyle name="Comma 2 5 3 3 2 9" xfId="5112"/>
    <cellStyle name="Comma 2 5 3 3 3" xfId="1486"/>
    <cellStyle name="Comma 2 5 3 3 3 2" xfId="18130"/>
    <cellStyle name="Comma 2 5 3 3 3 3" xfId="16046"/>
    <cellStyle name="Comma 2 5 3 3 3 4" xfId="13962"/>
    <cellStyle name="Comma 2 5 3 3 3 5" xfId="11878"/>
    <cellStyle name="Comma 2 5 3 3 3 6" xfId="9794"/>
    <cellStyle name="Comma 2 5 3 3 3 7" xfId="7710"/>
    <cellStyle name="Comma 2 5 3 3 3 8" xfId="5626"/>
    <cellStyle name="Comma 2 5 3 3 3 9" xfId="3570"/>
    <cellStyle name="Comma 2 5 3 3 4" xfId="17088"/>
    <cellStyle name="Comma 2 5 3 3 5" xfId="15004"/>
    <cellStyle name="Comma 2 5 3 3 6" xfId="12920"/>
    <cellStyle name="Comma 2 5 3 3 7" xfId="10836"/>
    <cellStyle name="Comma 2 5 3 3 8" xfId="8752"/>
    <cellStyle name="Comma 2 5 3 3 9" xfId="6668"/>
    <cellStyle name="Comma 2 5 3 4" xfId="699"/>
    <cellStyle name="Comma 2 5 3 4 10" xfId="2785"/>
    <cellStyle name="Comma 2 5 3 4 2" xfId="1743"/>
    <cellStyle name="Comma 2 5 3 4 2 2" xfId="18387"/>
    <cellStyle name="Comma 2 5 3 4 2 3" xfId="16303"/>
    <cellStyle name="Comma 2 5 3 4 2 4" xfId="14219"/>
    <cellStyle name="Comma 2 5 3 4 2 5" xfId="12135"/>
    <cellStyle name="Comma 2 5 3 4 2 6" xfId="10051"/>
    <cellStyle name="Comma 2 5 3 4 2 7" xfId="7967"/>
    <cellStyle name="Comma 2 5 3 4 2 8" xfId="5883"/>
    <cellStyle name="Comma 2 5 3 4 2 9" xfId="3827"/>
    <cellStyle name="Comma 2 5 3 4 3" xfId="17345"/>
    <cellStyle name="Comma 2 5 3 4 4" xfId="15261"/>
    <cellStyle name="Comma 2 5 3 4 5" xfId="13177"/>
    <cellStyle name="Comma 2 5 3 4 6" xfId="11093"/>
    <cellStyle name="Comma 2 5 3 4 7" xfId="9009"/>
    <cellStyle name="Comma 2 5 3 4 8" xfId="6925"/>
    <cellStyle name="Comma 2 5 3 4 9" xfId="4855"/>
    <cellStyle name="Comma 2 5 3 5" xfId="1222"/>
    <cellStyle name="Comma 2 5 3 5 2" xfId="17866"/>
    <cellStyle name="Comma 2 5 3 5 3" xfId="15782"/>
    <cellStyle name="Comma 2 5 3 5 4" xfId="13698"/>
    <cellStyle name="Comma 2 5 3 5 5" xfId="11614"/>
    <cellStyle name="Comma 2 5 3 5 6" xfId="9530"/>
    <cellStyle name="Comma 2 5 3 5 7" xfId="7446"/>
    <cellStyle name="Comma 2 5 3 5 8" xfId="5369"/>
    <cellStyle name="Comma 2 5 3 5 9" xfId="3306"/>
    <cellStyle name="Comma 2 5 3 6" xfId="16824"/>
    <cellStyle name="Comma 2 5 3 7" xfId="14740"/>
    <cellStyle name="Comma 2 5 3 8" xfId="12656"/>
    <cellStyle name="Comma 2 5 3 9" xfId="10572"/>
    <cellStyle name="Comma 2 5 4" xfId="126"/>
    <cellStyle name="Comma 2 5 4 10" xfId="8450"/>
    <cellStyle name="Comma 2 5 4 11" xfId="6366"/>
    <cellStyle name="Comma 2 5 4 12" xfId="4305"/>
    <cellStyle name="Comma 2 5 4 13" xfId="2226"/>
    <cellStyle name="Comma 2 5 4 2" xfId="248"/>
    <cellStyle name="Comma 2 5 4 2 10" xfId="6480"/>
    <cellStyle name="Comma 2 5 4 2 11" xfId="4413"/>
    <cellStyle name="Comma 2 5 4 2 12" xfId="2340"/>
    <cellStyle name="Comma 2 5 4 2 2" xfId="514"/>
    <cellStyle name="Comma 2 5 4 2 2 10" xfId="4670"/>
    <cellStyle name="Comma 2 5 4 2 2 11" xfId="2600"/>
    <cellStyle name="Comma 2 5 4 2 2 2" xfId="1028"/>
    <cellStyle name="Comma 2 5 4 2 2 2 10" xfId="3114"/>
    <cellStyle name="Comma 2 5 4 2 2 2 2" xfId="2072"/>
    <cellStyle name="Comma 2 5 4 2 2 2 2 2" xfId="18716"/>
    <cellStyle name="Comma 2 5 4 2 2 2 2 3" xfId="16632"/>
    <cellStyle name="Comma 2 5 4 2 2 2 2 4" xfId="14548"/>
    <cellStyle name="Comma 2 5 4 2 2 2 2 5" xfId="12464"/>
    <cellStyle name="Comma 2 5 4 2 2 2 2 6" xfId="10380"/>
    <cellStyle name="Comma 2 5 4 2 2 2 2 7" xfId="8296"/>
    <cellStyle name="Comma 2 5 4 2 2 2 2 8" xfId="6212"/>
    <cellStyle name="Comma 2 5 4 2 2 2 2 9" xfId="4156"/>
    <cellStyle name="Comma 2 5 4 2 2 2 3" xfId="17674"/>
    <cellStyle name="Comma 2 5 4 2 2 2 4" xfId="15590"/>
    <cellStyle name="Comma 2 5 4 2 2 2 5" xfId="13506"/>
    <cellStyle name="Comma 2 5 4 2 2 2 6" xfId="11422"/>
    <cellStyle name="Comma 2 5 4 2 2 2 7" xfId="9338"/>
    <cellStyle name="Comma 2 5 4 2 2 2 8" xfId="7254"/>
    <cellStyle name="Comma 2 5 4 2 2 2 9" xfId="5184"/>
    <cellStyle name="Comma 2 5 4 2 2 3" xfId="1558"/>
    <cellStyle name="Comma 2 5 4 2 2 3 2" xfId="18202"/>
    <cellStyle name="Comma 2 5 4 2 2 3 3" xfId="16118"/>
    <cellStyle name="Comma 2 5 4 2 2 3 4" xfId="14034"/>
    <cellStyle name="Comma 2 5 4 2 2 3 5" xfId="11950"/>
    <cellStyle name="Comma 2 5 4 2 2 3 6" xfId="9866"/>
    <cellStyle name="Comma 2 5 4 2 2 3 7" xfId="7782"/>
    <cellStyle name="Comma 2 5 4 2 2 3 8" xfId="5698"/>
    <cellStyle name="Comma 2 5 4 2 2 3 9" xfId="3642"/>
    <cellStyle name="Comma 2 5 4 2 2 4" xfId="17160"/>
    <cellStyle name="Comma 2 5 4 2 2 5" xfId="15076"/>
    <cellStyle name="Comma 2 5 4 2 2 6" xfId="12992"/>
    <cellStyle name="Comma 2 5 4 2 2 7" xfId="10908"/>
    <cellStyle name="Comma 2 5 4 2 2 8" xfId="8824"/>
    <cellStyle name="Comma 2 5 4 2 2 9" xfId="6740"/>
    <cellStyle name="Comma 2 5 4 2 3" xfId="771"/>
    <cellStyle name="Comma 2 5 4 2 3 10" xfId="2857"/>
    <cellStyle name="Comma 2 5 4 2 3 2" xfId="1815"/>
    <cellStyle name="Comma 2 5 4 2 3 2 2" xfId="18459"/>
    <cellStyle name="Comma 2 5 4 2 3 2 3" xfId="16375"/>
    <cellStyle name="Comma 2 5 4 2 3 2 4" xfId="14291"/>
    <cellStyle name="Comma 2 5 4 2 3 2 5" xfId="12207"/>
    <cellStyle name="Comma 2 5 4 2 3 2 6" xfId="10123"/>
    <cellStyle name="Comma 2 5 4 2 3 2 7" xfId="8039"/>
    <cellStyle name="Comma 2 5 4 2 3 2 8" xfId="5955"/>
    <cellStyle name="Comma 2 5 4 2 3 2 9" xfId="3899"/>
    <cellStyle name="Comma 2 5 4 2 3 3" xfId="17417"/>
    <cellStyle name="Comma 2 5 4 2 3 4" xfId="15333"/>
    <cellStyle name="Comma 2 5 4 2 3 5" xfId="13249"/>
    <cellStyle name="Comma 2 5 4 2 3 6" xfId="11165"/>
    <cellStyle name="Comma 2 5 4 2 3 7" xfId="9081"/>
    <cellStyle name="Comma 2 5 4 2 3 8" xfId="6997"/>
    <cellStyle name="Comma 2 5 4 2 3 9" xfId="4927"/>
    <cellStyle name="Comma 2 5 4 2 4" xfId="1298"/>
    <cellStyle name="Comma 2 5 4 2 4 2" xfId="17942"/>
    <cellStyle name="Comma 2 5 4 2 4 3" xfId="15858"/>
    <cellStyle name="Comma 2 5 4 2 4 4" xfId="13774"/>
    <cellStyle name="Comma 2 5 4 2 4 5" xfId="11690"/>
    <cellStyle name="Comma 2 5 4 2 4 6" xfId="9606"/>
    <cellStyle name="Comma 2 5 4 2 4 7" xfId="7522"/>
    <cellStyle name="Comma 2 5 4 2 4 8" xfId="5441"/>
    <cellStyle name="Comma 2 5 4 2 4 9" xfId="3382"/>
    <cellStyle name="Comma 2 5 4 2 5" xfId="16900"/>
    <cellStyle name="Comma 2 5 4 2 6" xfId="14816"/>
    <cellStyle name="Comma 2 5 4 2 7" xfId="12732"/>
    <cellStyle name="Comma 2 5 4 2 8" xfId="10648"/>
    <cellStyle name="Comma 2 5 4 2 9" xfId="8564"/>
    <cellStyle name="Comma 2 5 4 3" xfId="406"/>
    <cellStyle name="Comma 2 5 4 3 10" xfId="4562"/>
    <cellStyle name="Comma 2 5 4 3 11" xfId="2492"/>
    <cellStyle name="Comma 2 5 4 3 2" xfId="920"/>
    <cellStyle name="Comma 2 5 4 3 2 10" xfId="3006"/>
    <cellStyle name="Comma 2 5 4 3 2 2" xfId="1964"/>
    <cellStyle name="Comma 2 5 4 3 2 2 2" xfId="18608"/>
    <cellStyle name="Comma 2 5 4 3 2 2 3" xfId="16524"/>
    <cellStyle name="Comma 2 5 4 3 2 2 4" xfId="14440"/>
    <cellStyle name="Comma 2 5 4 3 2 2 5" xfId="12356"/>
    <cellStyle name="Comma 2 5 4 3 2 2 6" xfId="10272"/>
    <cellStyle name="Comma 2 5 4 3 2 2 7" xfId="8188"/>
    <cellStyle name="Comma 2 5 4 3 2 2 8" xfId="6104"/>
    <cellStyle name="Comma 2 5 4 3 2 2 9" xfId="4048"/>
    <cellStyle name="Comma 2 5 4 3 2 3" xfId="17566"/>
    <cellStyle name="Comma 2 5 4 3 2 4" xfId="15482"/>
    <cellStyle name="Comma 2 5 4 3 2 5" xfId="13398"/>
    <cellStyle name="Comma 2 5 4 3 2 6" xfId="11314"/>
    <cellStyle name="Comma 2 5 4 3 2 7" xfId="9230"/>
    <cellStyle name="Comma 2 5 4 3 2 8" xfId="7146"/>
    <cellStyle name="Comma 2 5 4 3 2 9" xfId="5076"/>
    <cellStyle name="Comma 2 5 4 3 3" xfId="1450"/>
    <cellStyle name="Comma 2 5 4 3 3 2" xfId="18094"/>
    <cellStyle name="Comma 2 5 4 3 3 3" xfId="16010"/>
    <cellStyle name="Comma 2 5 4 3 3 4" xfId="13926"/>
    <cellStyle name="Comma 2 5 4 3 3 5" xfId="11842"/>
    <cellStyle name="Comma 2 5 4 3 3 6" xfId="9758"/>
    <cellStyle name="Comma 2 5 4 3 3 7" xfId="7674"/>
    <cellStyle name="Comma 2 5 4 3 3 8" xfId="5590"/>
    <cellStyle name="Comma 2 5 4 3 3 9" xfId="3534"/>
    <cellStyle name="Comma 2 5 4 3 4" xfId="17052"/>
    <cellStyle name="Comma 2 5 4 3 5" xfId="14968"/>
    <cellStyle name="Comma 2 5 4 3 6" xfId="12884"/>
    <cellStyle name="Comma 2 5 4 3 7" xfId="10800"/>
    <cellStyle name="Comma 2 5 4 3 8" xfId="8716"/>
    <cellStyle name="Comma 2 5 4 3 9" xfId="6632"/>
    <cellStyle name="Comma 2 5 4 4" xfId="663"/>
    <cellStyle name="Comma 2 5 4 4 10" xfId="2749"/>
    <cellStyle name="Comma 2 5 4 4 2" xfId="1707"/>
    <cellStyle name="Comma 2 5 4 4 2 2" xfId="18351"/>
    <cellStyle name="Comma 2 5 4 4 2 3" xfId="16267"/>
    <cellStyle name="Comma 2 5 4 4 2 4" xfId="14183"/>
    <cellStyle name="Comma 2 5 4 4 2 5" xfId="12099"/>
    <cellStyle name="Comma 2 5 4 4 2 6" xfId="10015"/>
    <cellStyle name="Comma 2 5 4 4 2 7" xfId="7931"/>
    <cellStyle name="Comma 2 5 4 4 2 8" xfId="5847"/>
    <cellStyle name="Comma 2 5 4 4 2 9" xfId="3791"/>
    <cellStyle name="Comma 2 5 4 4 3" xfId="17309"/>
    <cellStyle name="Comma 2 5 4 4 4" xfId="15225"/>
    <cellStyle name="Comma 2 5 4 4 5" xfId="13141"/>
    <cellStyle name="Comma 2 5 4 4 6" xfId="11057"/>
    <cellStyle name="Comma 2 5 4 4 7" xfId="8973"/>
    <cellStyle name="Comma 2 5 4 4 8" xfId="6889"/>
    <cellStyle name="Comma 2 5 4 4 9" xfId="4819"/>
    <cellStyle name="Comma 2 5 4 5" xfId="1184"/>
    <cellStyle name="Comma 2 5 4 5 2" xfId="17828"/>
    <cellStyle name="Comma 2 5 4 5 3" xfId="15744"/>
    <cellStyle name="Comma 2 5 4 5 4" xfId="13660"/>
    <cellStyle name="Comma 2 5 4 5 5" xfId="11576"/>
    <cellStyle name="Comma 2 5 4 5 6" xfId="9492"/>
    <cellStyle name="Comma 2 5 4 5 7" xfId="7408"/>
    <cellStyle name="Comma 2 5 4 5 8" xfId="5333"/>
    <cellStyle name="Comma 2 5 4 5 9" xfId="3268"/>
    <cellStyle name="Comma 2 5 4 6" xfId="16786"/>
    <cellStyle name="Comma 2 5 4 7" xfId="14702"/>
    <cellStyle name="Comma 2 5 4 8" xfId="12618"/>
    <cellStyle name="Comma 2 5 4 9" xfId="10534"/>
    <cellStyle name="Comma 2 5 5" xfId="208"/>
    <cellStyle name="Comma 2 5 5 10" xfId="6442"/>
    <cellStyle name="Comma 2 5 5 11" xfId="4377"/>
    <cellStyle name="Comma 2 5 5 12" xfId="2302"/>
    <cellStyle name="Comma 2 5 5 2" xfId="478"/>
    <cellStyle name="Comma 2 5 5 2 10" xfId="4634"/>
    <cellStyle name="Comma 2 5 5 2 11" xfId="2564"/>
    <cellStyle name="Comma 2 5 5 2 2" xfId="992"/>
    <cellStyle name="Comma 2 5 5 2 2 10" xfId="3078"/>
    <cellStyle name="Comma 2 5 5 2 2 2" xfId="2036"/>
    <cellStyle name="Comma 2 5 5 2 2 2 2" xfId="18680"/>
    <cellStyle name="Comma 2 5 5 2 2 2 3" xfId="16596"/>
    <cellStyle name="Comma 2 5 5 2 2 2 4" xfId="14512"/>
    <cellStyle name="Comma 2 5 5 2 2 2 5" xfId="12428"/>
    <cellStyle name="Comma 2 5 5 2 2 2 6" xfId="10344"/>
    <cellStyle name="Comma 2 5 5 2 2 2 7" xfId="8260"/>
    <cellStyle name="Comma 2 5 5 2 2 2 8" xfId="6176"/>
    <cellStyle name="Comma 2 5 5 2 2 2 9" xfId="4120"/>
    <cellStyle name="Comma 2 5 5 2 2 3" xfId="17638"/>
    <cellStyle name="Comma 2 5 5 2 2 4" xfId="15554"/>
    <cellStyle name="Comma 2 5 5 2 2 5" xfId="13470"/>
    <cellStyle name="Comma 2 5 5 2 2 6" xfId="11386"/>
    <cellStyle name="Comma 2 5 5 2 2 7" xfId="9302"/>
    <cellStyle name="Comma 2 5 5 2 2 8" xfId="7218"/>
    <cellStyle name="Comma 2 5 5 2 2 9" xfId="5148"/>
    <cellStyle name="Comma 2 5 5 2 3" xfId="1522"/>
    <cellStyle name="Comma 2 5 5 2 3 2" xfId="18166"/>
    <cellStyle name="Comma 2 5 5 2 3 3" xfId="16082"/>
    <cellStyle name="Comma 2 5 5 2 3 4" xfId="13998"/>
    <cellStyle name="Comma 2 5 5 2 3 5" xfId="11914"/>
    <cellStyle name="Comma 2 5 5 2 3 6" xfId="9830"/>
    <cellStyle name="Comma 2 5 5 2 3 7" xfId="7746"/>
    <cellStyle name="Comma 2 5 5 2 3 8" xfId="5662"/>
    <cellStyle name="Comma 2 5 5 2 3 9" xfId="3606"/>
    <cellStyle name="Comma 2 5 5 2 4" xfId="17124"/>
    <cellStyle name="Comma 2 5 5 2 5" xfId="15040"/>
    <cellStyle name="Comma 2 5 5 2 6" xfId="12956"/>
    <cellStyle name="Comma 2 5 5 2 7" xfId="10872"/>
    <cellStyle name="Comma 2 5 5 2 8" xfId="8788"/>
    <cellStyle name="Comma 2 5 5 2 9" xfId="6704"/>
    <cellStyle name="Comma 2 5 5 3" xfId="735"/>
    <cellStyle name="Comma 2 5 5 3 10" xfId="2821"/>
    <cellStyle name="Comma 2 5 5 3 2" xfId="1779"/>
    <cellStyle name="Comma 2 5 5 3 2 2" xfId="18423"/>
    <cellStyle name="Comma 2 5 5 3 2 3" xfId="16339"/>
    <cellStyle name="Comma 2 5 5 3 2 4" xfId="14255"/>
    <cellStyle name="Comma 2 5 5 3 2 5" xfId="12171"/>
    <cellStyle name="Comma 2 5 5 3 2 6" xfId="10087"/>
    <cellStyle name="Comma 2 5 5 3 2 7" xfId="8003"/>
    <cellStyle name="Comma 2 5 5 3 2 8" xfId="5919"/>
    <cellStyle name="Comma 2 5 5 3 2 9" xfId="3863"/>
    <cellStyle name="Comma 2 5 5 3 3" xfId="17381"/>
    <cellStyle name="Comma 2 5 5 3 4" xfId="15297"/>
    <cellStyle name="Comma 2 5 5 3 5" xfId="13213"/>
    <cellStyle name="Comma 2 5 5 3 6" xfId="11129"/>
    <cellStyle name="Comma 2 5 5 3 7" xfId="9045"/>
    <cellStyle name="Comma 2 5 5 3 8" xfId="6961"/>
    <cellStyle name="Comma 2 5 5 3 9" xfId="4891"/>
    <cellStyle name="Comma 2 5 5 4" xfId="1260"/>
    <cellStyle name="Comma 2 5 5 4 2" xfId="17904"/>
    <cellStyle name="Comma 2 5 5 4 3" xfId="15820"/>
    <cellStyle name="Comma 2 5 5 4 4" xfId="13736"/>
    <cellStyle name="Comma 2 5 5 4 5" xfId="11652"/>
    <cellStyle name="Comma 2 5 5 4 6" xfId="9568"/>
    <cellStyle name="Comma 2 5 5 4 7" xfId="7484"/>
    <cellStyle name="Comma 2 5 5 4 8" xfId="5405"/>
    <cellStyle name="Comma 2 5 5 4 9" xfId="3344"/>
    <cellStyle name="Comma 2 5 5 5" xfId="16862"/>
    <cellStyle name="Comma 2 5 5 6" xfId="14778"/>
    <cellStyle name="Comma 2 5 5 7" xfId="12694"/>
    <cellStyle name="Comma 2 5 5 8" xfId="10610"/>
    <cellStyle name="Comma 2 5 5 9" xfId="8526"/>
    <cellStyle name="Comma 2 5 6" xfId="370"/>
    <cellStyle name="Comma 2 5 6 10" xfId="4526"/>
    <cellStyle name="Comma 2 5 6 11" xfId="2456"/>
    <cellStyle name="Comma 2 5 6 2" xfId="884"/>
    <cellStyle name="Comma 2 5 6 2 10" xfId="2970"/>
    <cellStyle name="Comma 2 5 6 2 2" xfId="1928"/>
    <cellStyle name="Comma 2 5 6 2 2 2" xfId="18572"/>
    <cellStyle name="Comma 2 5 6 2 2 3" xfId="16488"/>
    <cellStyle name="Comma 2 5 6 2 2 4" xfId="14404"/>
    <cellStyle name="Comma 2 5 6 2 2 5" xfId="12320"/>
    <cellStyle name="Comma 2 5 6 2 2 6" xfId="10236"/>
    <cellStyle name="Comma 2 5 6 2 2 7" xfId="8152"/>
    <cellStyle name="Comma 2 5 6 2 2 8" xfId="6068"/>
    <cellStyle name="Comma 2 5 6 2 2 9" xfId="4012"/>
    <cellStyle name="Comma 2 5 6 2 3" xfId="17530"/>
    <cellStyle name="Comma 2 5 6 2 4" xfId="15446"/>
    <cellStyle name="Comma 2 5 6 2 5" xfId="13362"/>
    <cellStyle name="Comma 2 5 6 2 6" xfId="11278"/>
    <cellStyle name="Comma 2 5 6 2 7" xfId="9194"/>
    <cellStyle name="Comma 2 5 6 2 8" xfId="7110"/>
    <cellStyle name="Comma 2 5 6 2 9" xfId="5040"/>
    <cellStyle name="Comma 2 5 6 3" xfId="1414"/>
    <cellStyle name="Comma 2 5 6 3 2" xfId="18058"/>
    <cellStyle name="Comma 2 5 6 3 3" xfId="15974"/>
    <cellStyle name="Comma 2 5 6 3 4" xfId="13890"/>
    <cellStyle name="Comma 2 5 6 3 5" xfId="11806"/>
    <cellStyle name="Comma 2 5 6 3 6" xfId="9722"/>
    <cellStyle name="Comma 2 5 6 3 7" xfId="7638"/>
    <cellStyle name="Comma 2 5 6 3 8" xfId="5554"/>
    <cellStyle name="Comma 2 5 6 3 9" xfId="3498"/>
    <cellStyle name="Comma 2 5 6 4" xfId="17016"/>
    <cellStyle name="Comma 2 5 6 5" xfId="14932"/>
    <cellStyle name="Comma 2 5 6 6" xfId="12848"/>
    <cellStyle name="Comma 2 5 6 7" xfId="10764"/>
    <cellStyle name="Comma 2 5 6 8" xfId="8680"/>
    <cellStyle name="Comma 2 5 6 9" xfId="6596"/>
    <cellStyle name="Comma 2 5 7" xfId="627"/>
    <cellStyle name="Comma 2 5 7 10" xfId="2713"/>
    <cellStyle name="Comma 2 5 7 2" xfId="1671"/>
    <cellStyle name="Comma 2 5 7 2 2" xfId="18315"/>
    <cellStyle name="Comma 2 5 7 2 3" xfId="16231"/>
    <cellStyle name="Comma 2 5 7 2 4" xfId="14147"/>
    <cellStyle name="Comma 2 5 7 2 5" xfId="12063"/>
    <cellStyle name="Comma 2 5 7 2 6" xfId="9979"/>
    <cellStyle name="Comma 2 5 7 2 7" xfId="7895"/>
    <cellStyle name="Comma 2 5 7 2 8" xfId="5811"/>
    <cellStyle name="Comma 2 5 7 2 9" xfId="3755"/>
    <cellStyle name="Comma 2 5 7 3" xfId="17273"/>
    <cellStyle name="Comma 2 5 7 4" xfId="15189"/>
    <cellStyle name="Comma 2 5 7 5" xfId="13105"/>
    <cellStyle name="Comma 2 5 7 6" xfId="11021"/>
    <cellStyle name="Comma 2 5 7 7" xfId="8937"/>
    <cellStyle name="Comma 2 5 7 8" xfId="6853"/>
    <cellStyle name="Comma 2 5 7 9" xfId="4783"/>
    <cellStyle name="Comma 2 5 8" xfId="1146"/>
    <cellStyle name="Comma 2 5 8 2" xfId="17790"/>
    <cellStyle name="Comma 2 5 8 3" xfId="15706"/>
    <cellStyle name="Comma 2 5 8 4" xfId="13622"/>
    <cellStyle name="Comma 2 5 8 5" xfId="11538"/>
    <cellStyle name="Comma 2 5 8 6" xfId="9454"/>
    <cellStyle name="Comma 2 5 8 7" xfId="7370"/>
    <cellStyle name="Comma 2 5 8 8" xfId="5297"/>
    <cellStyle name="Comma 2 5 8 9" xfId="3230"/>
    <cellStyle name="Comma 2 5 9" xfId="16748"/>
    <cellStyle name="Comma 2 6" xfId="96"/>
    <cellStyle name="Comma 2 6 10" xfId="12589"/>
    <cellStyle name="Comma 2 6 11" xfId="10505"/>
    <cellStyle name="Comma 2 6 12" xfId="8421"/>
    <cellStyle name="Comma 2 6 13" xfId="6337"/>
    <cellStyle name="Comma 2 6 14" xfId="4278"/>
    <cellStyle name="Comma 2 6 15" xfId="2197"/>
    <cellStyle name="Comma 2 6 2" xfId="174"/>
    <cellStyle name="Comma 2 6 2 10" xfId="8497"/>
    <cellStyle name="Comma 2 6 2 11" xfId="6413"/>
    <cellStyle name="Comma 2 6 2 12" xfId="4350"/>
    <cellStyle name="Comma 2 6 2 13" xfId="2273"/>
    <cellStyle name="Comma 2 6 2 2" xfId="296"/>
    <cellStyle name="Comma 2 6 2 2 10" xfId="6527"/>
    <cellStyle name="Comma 2 6 2 2 11" xfId="4458"/>
    <cellStyle name="Comma 2 6 2 2 12" xfId="2387"/>
    <cellStyle name="Comma 2 6 2 2 2" xfId="559"/>
    <cellStyle name="Comma 2 6 2 2 2 10" xfId="4715"/>
    <cellStyle name="Comma 2 6 2 2 2 11" xfId="2645"/>
    <cellStyle name="Comma 2 6 2 2 2 2" xfId="1073"/>
    <cellStyle name="Comma 2 6 2 2 2 2 10" xfId="3159"/>
    <cellStyle name="Comma 2 6 2 2 2 2 2" xfId="2117"/>
    <cellStyle name="Comma 2 6 2 2 2 2 2 2" xfId="18761"/>
    <cellStyle name="Comma 2 6 2 2 2 2 2 3" xfId="16677"/>
    <cellStyle name="Comma 2 6 2 2 2 2 2 4" xfId="14593"/>
    <cellStyle name="Comma 2 6 2 2 2 2 2 5" xfId="12509"/>
    <cellStyle name="Comma 2 6 2 2 2 2 2 6" xfId="10425"/>
    <cellStyle name="Comma 2 6 2 2 2 2 2 7" xfId="8341"/>
    <cellStyle name="Comma 2 6 2 2 2 2 2 8" xfId="6257"/>
    <cellStyle name="Comma 2 6 2 2 2 2 2 9" xfId="4201"/>
    <cellStyle name="Comma 2 6 2 2 2 2 3" xfId="17719"/>
    <cellStyle name="Comma 2 6 2 2 2 2 4" xfId="15635"/>
    <cellStyle name="Comma 2 6 2 2 2 2 5" xfId="13551"/>
    <cellStyle name="Comma 2 6 2 2 2 2 6" xfId="11467"/>
    <cellStyle name="Comma 2 6 2 2 2 2 7" xfId="9383"/>
    <cellStyle name="Comma 2 6 2 2 2 2 8" xfId="7299"/>
    <cellStyle name="Comma 2 6 2 2 2 2 9" xfId="5229"/>
    <cellStyle name="Comma 2 6 2 2 2 3" xfId="1603"/>
    <cellStyle name="Comma 2 6 2 2 2 3 2" xfId="18247"/>
    <cellStyle name="Comma 2 6 2 2 2 3 3" xfId="16163"/>
    <cellStyle name="Comma 2 6 2 2 2 3 4" xfId="14079"/>
    <cellStyle name="Comma 2 6 2 2 2 3 5" xfId="11995"/>
    <cellStyle name="Comma 2 6 2 2 2 3 6" xfId="9911"/>
    <cellStyle name="Comma 2 6 2 2 2 3 7" xfId="7827"/>
    <cellStyle name="Comma 2 6 2 2 2 3 8" xfId="5743"/>
    <cellStyle name="Comma 2 6 2 2 2 3 9" xfId="3687"/>
    <cellStyle name="Comma 2 6 2 2 2 4" xfId="17205"/>
    <cellStyle name="Comma 2 6 2 2 2 5" xfId="15121"/>
    <cellStyle name="Comma 2 6 2 2 2 6" xfId="13037"/>
    <cellStyle name="Comma 2 6 2 2 2 7" xfId="10953"/>
    <cellStyle name="Comma 2 6 2 2 2 8" xfId="8869"/>
    <cellStyle name="Comma 2 6 2 2 2 9" xfId="6785"/>
    <cellStyle name="Comma 2 6 2 2 3" xfId="816"/>
    <cellStyle name="Comma 2 6 2 2 3 10" xfId="2902"/>
    <cellStyle name="Comma 2 6 2 2 3 2" xfId="1860"/>
    <cellStyle name="Comma 2 6 2 2 3 2 2" xfId="18504"/>
    <cellStyle name="Comma 2 6 2 2 3 2 3" xfId="16420"/>
    <cellStyle name="Comma 2 6 2 2 3 2 4" xfId="14336"/>
    <cellStyle name="Comma 2 6 2 2 3 2 5" xfId="12252"/>
    <cellStyle name="Comma 2 6 2 2 3 2 6" xfId="10168"/>
    <cellStyle name="Comma 2 6 2 2 3 2 7" xfId="8084"/>
    <cellStyle name="Comma 2 6 2 2 3 2 8" xfId="6000"/>
    <cellStyle name="Comma 2 6 2 2 3 2 9" xfId="3944"/>
    <cellStyle name="Comma 2 6 2 2 3 3" xfId="17462"/>
    <cellStyle name="Comma 2 6 2 2 3 4" xfId="15378"/>
    <cellStyle name="Comma 2 6 2 2 3 5" xfId="13294"/>
    <cellStyle name="Comma 2 6 2 2 3 6" xfId="11210"/>
    <cellStyle name="Comma 2 6 2 2 3 7" xfId="9126"/>
    <cellStyle name="Comma 2 6 2 2 3 8" xfId="7042"/>
    <cellStyle name="Comma 2 6 2 2 3 9" xfId="4972"/>
    <cellStyle name="Comma 2 6 2 2 4" xfId="1345"/>
    <cellStyle name="Comma 2 6 2 2 4 2" xfId="17989"/>
    <cellStyle name="Comma 2 6 2 2 4 3" xfId="15905"/>
    <cellStyle name="Comma 2 6 2 2 4 4" xfId="13821"/>
    <cellStyle name="Comma 2 6 2 2 4 5" xfId="11737"/>
    <cellStyle name="Comma 2 6 2 2 4 6" xfId="9653"/>
    <cellStyle name="Comma 2 6 2 2 4 7" xfId="7569"/>
    <cellStyle name="Comma 2 6 2 2 4 8" xfId="5486"/>
    <cellStyle name="Comma 2 6 2 2 4 9" xfId="3429"/>
    <cellStyle name="Comma 2 6 2 2 5" xfId="16947"/>
    <cellStyle name="Comma 2 6 2 2 6" xfId="14863"/>
    <cellStyle name="Comma 2 6 2 2 7" xfId="12779"/>
    <cellStyle name="Comma 2 6 2 2 8" xfId="10695"/>
    <cellStyle name="Comma 2 6 2 2 9" xfId="8611"/>
    <cellStyle name="Comma 2 6 2 3" xfId="451"/>
    <cellStyle name="Comma 2 6 2 3 10" xfId="4607"/>
    <cellStyle name="Comma 2 6 2 3 11" xfId="2537"/>
    <cellStyle name="Comma 2 6 2 3 2" xfId="965"/>
    <cellStyle name="Comma 2 6 2 3 2 10" xfId="3051"/>
    <cellStyle name="Comma 2 6 2 3 2 2" xfId="2009"/>
    <cellStyle name="Comma 2 6 2 3 2 2 2" xfId="18653"/>
    <cellStyle name="Comma 2 6 2 3 2 2 3" xfId="16569"/>
    <cellStyle name="Comma 2 6 2 3 2 2 4" xfId="14485"/>
    <cellStyle name="Comma 2 6 2 3 2 2 5" xfId="12401"/>
    <cellStyle name="Comma 2 6 2 3 2 2 6" xfId="10317"/>
    <cellStyle name="Comma 2 6 2 3 2 2 7" xfId="8233"/>
    <cellStyle name="Comma 2 6 2 3 2 2 8" xfId="6149"/>
    <cellStyle name="Comma 2 6 2 3 2 2 9" xfId="4093"/>
    <cellStyle name="Comma 2 6 2 3 2 3" xfId="17611"/>
    <cellStyle name="Comma 2 6 2 3 2 4" xfId="15527"/>
    <cellStyle name="Comma 2 6 2 3 2 5" xfId="13443"/>
    <cellStyle name="Comma 2 6 2 3 2 6" xfId="11359"/>
    <cellStyle name="Comma 2 6 2 3 2 7" xfId="9275"/>
    <cellStyle name="Comma 2 6 2 3 2 8" xfId="7191"/>
    <cellStyle name="Comma 2 6 2 3 2 9" xfId="5121"/>
    <cellStyle name="Comma 2 6 2 3 3" xfId="1495"/>
    <cellStyle name="Comma 2 6 2 3 3 2" xfId="18139"/>
    <cellStyle name="Comma 2 6 2 3 3 3" xfId="16055"/>
    <cellStyle name="Comma 2 6 2 3 3 4" xfId="13971"/>
    <cellStyle name="Comma 2 6 2 3 3 5" xfId="11887"/>
    <cellStyle name="Comma 2 6 2 3 3 6" xfId="9803"/>
    <cellStyle name="Comma 2 6 2 3 3 7" xfId="7719"/>
    <cellStyle name="Comma 2 6 2 3 3 8" xfId="5635"/>
    <cellStyle name="Comma 2 6 2 3 3 9" xfId="3579"/>
    <cellStyle name="Comma 2 6 2 3 4" xfId="17097"/>
    <cellStyle name="Comma 2 6 2 3 5" xfId="15013"/>
    <cellStyle name="Comma 2 6 2 3 6" xfId="12929"/>
    <cellStyle name="Comma 2 6 2 3 7" xfId="10845"/>
    <cellStyle name="Comma 2 6 2 3 8" xfId="8761"/>
    <cellStyle name="Comma 2 6 2 3 9" xfId="6677"/>
    <cellStyle name="Comma 2 6 2 4" xfId="708"/>
    <cellStyle name="Comma 2 6 2 4 10" xfId="2794"/>
    <cellStyle name="Comma 2 6 2 4 2" xfId="1752"/>
    <cellStyle name="Comma 2 6 2 4 2 2" xfId="18396"/>
    <cellStyle name="Comma 2 6 2 4 2 3" xfId="16312"/>
    <cellStyle name="Comma 2 6 2 4 2 4" xfId="14228"/>
    <cellStyle name="Comma 2 6 2 4 2 5" xfId="12144"/>
    <cellStyle name="Comma 2 6 2 4 2 6" xfId="10060"/>
    <cellStyle name="Comma 2 6 2 4 2 7" xfId="7976"/>
    <cellStyle name="Comma 2 6 2 4 2 8" xfId="5892"/>
    <cellStyle name="Comma 2 6 2 4 2 9" xfId="3836"/>
    <cellStyle name="Comma 2 6 2 4 3" xfId="17354"/>
    <cellStyle name="Comma 2 6 2 4 4" xfId="15270"/>
    <cellStyle name="Comma 2 6 2 4 5" xfId="13186"/>
    <cellStyle name="Comma 2 6 2 4 6" xfId="11102"/>
    <cellStyle name="Comma 2 6 2 4 7" xfId="9018"/>
    <cellStyle name="Comma 2 6 2 4 8" xfId="6934"/>
    <cellStyle name="Comma 2 6 2 4 9" xfId="4864"/>
    <cellStyle name="Comma 2 6 2 5" xfId="1231"/>
    <cellStyle name="Comma 2 6 2 5 2" xfId="17875"/>
    <cellStyle name="Comma 2 6 2 5 3" xfId="15791"/>
    <cellStyle name="Comma 2 6 2 5 4" xfId="13707"/>
    <cellStyle name="Comma 2 6 2 5 5" xfId="11623"/>
    <cellStyle name="Comma 2 6 2 5 6" xfId="9539"/>
    <cellStyle name="Comma 2 6 2 5 7" xfId="7455"/>
    <cellStyle name="Comma 2 6 2 5 8" xfId="5378"/>
    <cellStyle name="Comma 2 6 2 5 9" xfId="3315"/>
    <cellStyle name="Comma 2 6 2 6" xfId="16833"/>
    <cellStyle name="Comma 2 6 2 7" xfId="14749"/>
    <cellStyle name="Comma 2 6 2 8" xfId="12665"/>
    <cellStyle name="Comma 2 6 2 9" xfId="10581"/>
    <cellStyle name="Comma 2 6 3" xfId="135"/>
    <cellStyle name="Comma 2 6 3 10" xfId="8459"/>
    <cellStyle name="Comma 2 6 3 11" xfId="6375"/>
    <cellStyle name="Comma 2 6 3 12" xfId="4314"/>
    <cellStyle name="Comma 2 6 3 13" xfId="2235"/>
    <cellStyle name="Comma 2 6 3 2" xfId="257"/>
    <cellStyle name="Comma 2 6 3 2 10" xfId="6489"/>
    <cellStyle name="Comma 2 6 3 2 11" xfId="4422"/>
    <cellStyle name="Comma 2 6 3 2 12" xfId="2349"/>
    <cellStyle name="Comma 2 6 3 2 2" xfId="523"/>
    <cellStyle name="Comma 2 6 3 2 2 10" xfId="4679"/>
    <cellStyle name="Comma 2 6 3 2 2 11" xfId="2609"/>
    <cellStyle name="Comma 2 6 3 2 2 2" xfId="1037"/>
    <cellStyle name="Comma 2 6 3 2 2 2 10" xfId="3123"/>
    <cellStyle name="Comma 2 6 3 2 2 2 2" xfId="2081"/>
    <cellStyle name="Comma 2 6 3 2 2 2 2 2" xfId="18725"/>
    <cellStyle name="Comma 2 6 3 2 2 2 2 3" xfId="16641"/>
    <cellStyle name="Comma 2 6 3 2 2 2 2 4" xfId="14557"/>
    <cellStyle name="Comma 2 6 3 2 2 2 2 5" xfId="12473"/>
    <cellStyle name="Comma 2 6 3 2 2 2 2 6" xfId="10389"/>
    <cellStyle name="Comma 2 6 3 2 2 2 2 7" xfId="8305"/>
    <cellStyle name="Comma 2 6 3 2 2 2 2 8" xfId="6221"/>
    <cellStyle name="Comma 2 6 3 2 2 2 2 9" xfId="4165"/>
    <cellStyle name="Comma 2 6 3 2 2 2 3" xfId="17683"/>
    <cellStyle name="Comma 2 6 3 2 2 2 4" xfId="15599"/>
    <cellStyle name="Comma 2 6 3 2 2 2 5" xfId="13515"/>
    <cellStyle name="Comma 2 6 3 2 2 2 6" xfId="11431"/>
    <cellStyle name="Comma 2 6 3 2 2 2 7" xfId="9347"/>
    <cellStyle name="Comma 2 6 3 2 2 2 8" xfId="7263"/>
    <cellStyle name="Comma 2 6 3 2 2 2 9" xfId="5193"/>
    <cellStyle name="Comma 2 6 3 2 2 3" xfId="1567"/>
    <cellStyle name="Comma 2 6 3 2 2 3 2" xfId="18211"/>
    <cellStyle name="Comma 2 6 3 2 2 3 3" xfId="16127"/>
    <cellStyle name="Comma 2 6 3 2 2 3 4" xfId="14043"/>
    <cellStyle name="Comma 2 6 3 2 2 3 5" xfId="11959"/>
    <cellStyle name="Comma 2 6 3 2 2 3 6" xfId="9875"/>
    <cellStyle name="Comma 2 6 3 2 2 3 7" xfId="7791"/>
    <cellStyle name="Comma 2 6 3 2 2 3 8" xfId="5707"/>
    <cellStyle name="Comma 2 6 3 2 2 3 9" xfId="3651"/>
    <cellStyle name="Comma 2 6 3 2 2 4" xfId="17169"/>
    <cellStyle name="Comma 2 6 3 2 2 5" xfId="15085"/>
    <cellStyle name="Comma 2 6 3 2 2 6" xfId="13001"/>
    <cellStyle name="Comma 2 6 3 2 2 7" xfId="10917"/>
    <cellStyle name="Comma 2 6 3 2 2 8" xfId="8833"/>
    <cellStyle name="Comma 2 6 3 2 2 9" xfId="6749"/>
    <cellStyle name="Comma 2 6 3 2 3" xfId="780"/>
    <cellStyle name="Comma 2 6 3 2 3 10" xfId="2866"/>
    <cellStyle name="Comma 2 6 3 2 3 2" xfId="1824"/>
    <cellStyle name="Comma 2 6 3 2 3 2 2" xfId="18468"/>
    <cellStyle name="Comma 2 6 3 2 3 2 3" xfId="16384"/>
    <cellStyle name="Comma 2 6 3 2 3 2 4" xfId="14300"/>
    <cellStyle name="Comma 2 6 3 2 3 2 5" xfId="12216"/>
    <cellStyle name="Comma 2 6 3 2 3 2 6" xfId="10132"/>
    <cellStyle name="Comma 2 6 3 2 3 2 7" xfId="8048"/>
    <cellStyle name="Comma 2 6 3 2 3 2 8" xfId="5964"/>
    <cellStyle name="Comma 2 6 3 2 3 2 9" xfId="3908"/>
    <cellStyle name="Comma 2 6 3 2 3 3" xfId="17426"/>
    <cellStyle name="Comma 2 6 3 2 3 4" xfId="15342"/>
    <cellStyle name="Comma 2 6 3 2 3 5" xfId="13258"/>
    <cellStyle name="Comma 2 6 3 2 3 6" xfId="11174"/>
    <cellStyle name="Comma 2 6 3 2 3 7" xfId="9090"/>
    <cellStyle name="Comma 2 6 3 2 3 8" xfId="7006"/>
    <cellStyle name="Comma 2 6 3 2 3 9" xfId="4936"/>
    <cellStyle name="Comma 2 6 3 2 4" xfId="1307"/>
    <cellStyle name="Comma 2 6 3 2 4 2" xfId="17951"/>
    <cellStyle name="Comma 2 6 3 2 4 3" xfId="15867"/>
    <cellStyle name="Comma 2 6 3 2 4 4" xfId="13783"/>
    <cellStyle name="Comma 2 6 3 2 4 5" xfId="11699"/>
    <cellStyle name="Comma 2 6 3 2 4 6" xfId="9615"/>
    <cellStyle name="Comma 2 6 3 2 4 7" xfId="7531"/>
    <cellStyle name="Comma 2 6 3 2 4 8" xfId="5450"/>
    <cellStyle name="Comma 2 6 3 2 4 9" xfId="3391"/>
    <cellStyle name="Comma 2 6 3 2 5" xfId="16909"/>
    <cellStyle name="Comma 2 6 3 2 6" xfId="14825"/>
    <cellStyle name="Comma 2 6 3 2 7" xfId="12741"/>
    <cellStyle name="Comma 2 6 3 2 8" xfId="10657"/>
    <cellStyle name="Comma 2 6 3 2 9" xfId="8573"/>
    <cellStyle name="Comma 2 6 3 3" xfId="415"/>
    <cellStyle name="Comma 2 6 3 3 10" xfId="4571"/>
    <cellStyle name="Comma 2 6 3 3 11" xfId="2501"/>
    <cellStyle name="Comma 2 6 3 3 2" xfId="929"/>
    <cellStyle name="Comma 2 6 3 3 2 10" xfId="3015"/>
    <cellStyle name="Comma 2 6 3 3 2 2" xfId="1973"/>
    <cellStyle name="Comma 2 6 3 3 2 2 2" xfId="18617"/>
    <cellStyle name="Comma 2 6 3 3 2 2 3" xfId="16533"/>
    <cellStyle name="Comma 2 6 3 3 2 2 4" xfId="14449"/>
    <cellStyle name="Comma 2 6 3 3 2 2 5" xfId="12365"/>
    <cellStyle name="Comma 2 6 3 3 2 2 6" xfId="10281"/>
    <cellStyle name="Comma 2 6 3 3 2 2 7" xfId="8197"/>
    <cellStyle name="Comma 2 6 3 3 2 2 8" xfId="6113"/>
    <cellStyle name="Comma 2 6 3 3 2 2 9" xfId="4057"/>
    <cellStyle name="Comma 2 6 3 3 2 3" xfId="17575"/>
    <cellStyle name="Comma 2 6 3 3 2 4" xfId="15491"/>
    <cellStyle name="Comma 2 6 3 3 2 5" xfId="13407"/>
    <cellStyle name="Comma 2 6 3 3 2 6" xfId="11323"/>
    <cellStyle name="Comma 2 6 3 3 2 7" xfId="9239"/>
    <cellStyle name="Comma 2 6 3 3 2 8" xfId="7155"/>
    <cellStyle name="Comma 2 6 3 3 2 9" xfId="5085"/>
    <cellStyle name="Comma 2 6 3 3 3" xfId="1459"/>
    <cellStyle name="Comma 2 6 3 3 3 2" xfId="18103"/>
    <cellStyle name="Comma 2 6 3 3 3 3" xfId="16019"/>
    <cellStyle name="Comma 2 6 3 3 3 4" xfId="13935"/>
    <cellStyle name="Comma 2 6 3 3 3 5" xfId="11851"/>
    <cellStyle name="Comma 2 6 3 3 3 6" xfId="9767"/>
    <cellStyle name="Comma 2 6 3 3 3 7" xfId="7683"/>
    <cellStyle name="Comma 2 6 3 3 3 8" xfId="5599"/>
    <cellStyle name="Comma 2 6 3 3 3 9" xfId="3543"/>
    <cellStyle name="Comma 2 6 3 3 4" xfId="17061"/>
    <cellStyle name="Comma 2 6 3 3 5" xfId="14977"/>
    <cellStyle name="Comma 2 6 3 3 6" xfId="12893"/>
    <cellStyle name="Comma 2 6 3 3 7" xfId="10809"/>
    <cellStyle name="Comma 2 6 3 3 8" xfId="8725"/>
    <cellStyle name="Comma 2 6 3 3 9" xfId="6641"/>
    <cellStyle name="Comma 2 6 3 4" xfId="672"/>
    <cellStyle name="Comma 2 6 3 4 10" xfId="2758"/>
    <cellStyle name="Comma 2 6 3 4 2" xfId="1716"/>
    <cellStyle name="Comma 2 6 3 4 2 2" xfId="18360"/>
    <cellStyle name="Comma 2 6 3 4 2 3" xfId="16276"/>
    <cellStyle name="Comma 2 6 3 4 2 4" xfId="14192"/>
    <cellStyle name="Comma 2 6 3 4 2 5" xfId="12108"/>
    <cellStyle name="Comma 2 6 3 4 2 6" xfId="10024"/>
    <cellStyle name="Comma 2 6 3 4 2 7" xfId="7940"/>
    <cellStyle name="Comma 2 6 3 4 2 8" xfId="5856"/>
    <cellStyle name="Comma 2 6 3 4 2 9" xfId="3800"/>
    <cellStyle name="Comma 2 6 3 4 3" xfId="17318"/>
    <cellStyle name="Comma 2 6 3 4 4" xfId="15234"/>
    <cellStyle name="Comma 2 6 3 4 5" xfId="13150"/>
    <cellStyle name="Comma 2 6 3 4 6" xfId="11066"/>
    <cellStyle name="Comma 2 6 3 4 7" xfId="8982"/>
    <cellStyle name="Comma 2 6 3 4 8" xfId="6898"/>
    <cellStyle name="Comma 2 6 3 4 9" xfId="4828"/>
    <cellStyle name="Comma 2 6 3 5" xfId="1193"/>
    <cellStyle name="Comma 2 6 3 5 2" xfId="17837"/>
    <cellStyle name="Comma 2 6 3 5 3" xfId="15753"/>
    <cellStyle name="Comma 2 6 3 5 4" xfId="13669"/>
    <cellStyle name="Comma 2 6 3 5 5" xfId="11585"/>
    <cellStyle name="Comma 2 6 3 5 6" xfId="9501"/>
    <cellStyle name="Comma 2 6 3 5 7" xfId="7417"/>
    <cellStyle name="Comma 2 6 3 5 8" xfId="5342"/>
    <cellStyle name="Comma 2 6 3 5 9" xfId="3277"/>
    <cellStyle name="Comma 2 6 3 6" xfId="16795"/>
    <cellStyle name="Comma 2 6 3 7" xfId="14711"/>
    <cellStyle name="Comma 2 6 3 8" xfId="12627"/>
    <cellStyle name="Comma 2 6 3 9" xfId="10543"/>
    <cellStyle name="Comma 2 6 4" xfId="218"/>
    <cellStyle name="Comma 2 6 4 10" xfId="6451"/>
    <cellStyle name="Comma 2 6 4 11" xfId="4386"/>
    <cellStyle name="Comma 2 6 4 12" xfId="2311"/>
    <cellStyle name="Comma 2 6 4 2" xfId="487"/>
    <cellStyle name="Comma 2 6 4 2 10" xfId="4643"/>
    <cellStyle name="Comma 2 6 4 2 11" xfId="2573"/>
    <cellStyle name="Comma 2 6 4 2 2" xfId="1001"/>
    <cellStyle name="Comma 2 6 4 2 2 10" xfId="3087"/>
    <cellStyle name="Comma 2 6 4 2 2 2" xfId="2045"/>
    <cellStyle name="Comma 2 6 4 2 2 2 2" xfId="18689"/>
    <cellStyle name="Comma 2 6 4 2 2 2 3" xfId="16605"/>
    <cellStyle name="Comma 2 6 4 2 2 2 4" xfId="14521"/>
    <cellStyle name="Comma 2 6 4 2 2 2 5" xfId="12437"/>
    <cellStyle name="Comma 2 6 4 2 2 2 6" xfId="10353"/>
    <cellStyle name="Comma 2 6 4 2 2 2 7" xfId="8269"/>
    <cellStyle name="Comma 2 6 4 2 2 2 8" xfId="6185"/>
    <cellStyle name="Comma 2 6 4 2 2 2 9" xfId="4129"/>
    <cellStyle name="Comma 2 6 4 2 2 3" xfId="17647"/>
    <cellStyle name="Comma 2 6 4 2 2 4" xfId="15563"/>
    <cellStyle name="Comma 2 6 4 2 2 5" xfId="13479"/>
    <cellStyle name="Comma 2 6 4 2 2 6" xfId="11395"/>
    <cellStyle name="Comma 2 6 4 2 2 7" xfId="9311"/>
    <cellStyle name="Comma 2 6 4 2 2 8" xfId="7227"/>
    <cellStyle name="Comma 2 6 4 2 2 9" xfId="5157"/>
    <cellStyle name="Comma 2 6 4 2 3" xfId="1531"/>
    <cellStyle name="Comma 2 6 4 2 3 2" xfId="18175"/>
    <cellStyle name="Comma 2 6 4 2 3 3" xfId="16091"/>
    <cellStyle name="Comma 2 6 4 2 3 4" xfId="14007"/>
    <cellStyle name="Comma 2 6 4 2 3 5" xfId="11923"/>
    <cellStyle name="Comma 2 6 4 2 3 6" xfId="9839"/>
    <cellStyle name="Comma 2 6 4 2 3 7" xfId="7755"/>
    <cellStyle name="Comma 2 6 4 2 3 8" xfId="5671"/>
    <cellStyle name="Comma 2 6 4 2 3 9" xfId="3615"/>
    <cellStyle name="Comma 2 6 4 2 4" xfId="17133"/>
    <cellStyle name="Comma 2 6 4 2 5" xfId="15049"/>
    <cellStyle name="Comma 2 6 4 2 6" xfId="12965"/>
    <cellStyle name="Comma 2 6 4 2 7" xfId="10881"/>
    <cellStyle name="Comma 2 6 4 2 8" xfId="8797"/>
    <cellStyle name="Comma 2 6 4 2 9" xfId="6713"/>
    <cellStyle name="Comma 2 6 4 3" xfId="744"/>
    <cellStyle name="Comma 2 6 4 3 10" xfId="2830"/>
    <cellStyle name="Comma 2 6 4 3 2" xfId="1788"/>
    <cellStyle name="Comma 2 6 4 3 2 2" xfId="18432"/>
    <cellStyle name="Comma 2 6 4 3 2 3" xfId="16348"/>
    <cellStyle name="Comma 2 6 4 3 2 4" xfId="14264"/>
    <cellStyle name="Comma 2 6 4 3 2 5" xfId="12180"/>
    <cellStyle name="Comma 2 6 4 3 2 6" xfId="10096"/>
    <cellStyle name="Comma 2 6 4 3 2 7" xfId="8012"/>
    <cellStyle name="Comma 2 6 4 3 2 8" xfId="5928"/>
    <cellStyle name="Comma 2 6 4 3 2 9" xfId="3872"/>
    <cellStyle name="Comma 2 6 4 3 3" xfId="17390"/>
    <cellStyle name="Comma 2 6 4 3 4" xfId="15306"/>
    <cellStyle name="Comma 2 6 4 3 5" xfId="13222"/>
    <cellStyle name="Comma 2 6 4 3 6" xfId="11138"/>
    <cellStyle name="Comma 2 6 4 3 7" xfId="9054"/>
    <cellStyle name="Comma 2 6 4 3 8" xfId="6970"/>
    <cellStyle name="Comma 2 6 4 3 9" xfId="4900"/>
    <cellStyle name="Comma 2 6 4 4" xfId="1269"/>
    <cellStyle name="Comma 2 6 4 4 2" xfId="17913"/>
    <cellStyle name="Comma 2 6 4 4 3" xfId="15829"/>
    <cellStyle name="Comma 2 6 4 4 4" xfId="13745"/>
    <cellStyle name="Comma 2 6 4 4 5" xfId="11661"/>
    <cellStyle name="Comma 2 6 4 4 6" xfId="9577"/>
    <cellStyle name="Comma 2 6 4 4 7" xfId="7493"/>
    <cellStyle name="Comma 2 6 4 4 8" xfId="5414"/>
    <cellStyle name="Comma 2 6 4 4 9" xfId="3353"/>
    <cellStyle name="Comma 2 6 4 5" xfId="16871"/>
    <cellStyle name="Comma 2 6 4 6" xfId="14787"/>
    <cellStyle name="Comma 2 6 4 7" xfId="12703"/>
    <cellStyle name="Comma 2 6 4 8" xfId="10619"/>
    <cellStyle name="Comma 2 6 4 9" xfId="8535"/>
    <cellStyle name="Comma 2 6 5" xfId="379"/>
    <cellStyle name="Comma 2 6 5 10" xfId="4535"/>
    <cellStyle name="Comma 2 6 5 11" xfId="2465"/>
    <cellStyle name="Comma 2 6 5 2" xfId="893"/>
    <cellStyle name="Comma 2 6 5 2 10" xfId="2979"/>
    <cellStyle name="Comma 2 6 5 2 2" xfId="1937"/>
    <cellStyle name="Comma 2 6 5 2 2 2" xfId="18581"/>
    <cellStyle name="Comma 2 6 5 2 2 3" xfId="16497"/>
    <cellStyle name="Comma 2 6 5 2 2 4" xfId="14413"/>
    <cellStyle name="Comma 2 6 5 2 2 5" xfId="12329"/>
    <cellStyle name="Comma 2 6 5 2 2 6" xfId="10245"/>
    <cellStyle name="Comma 2 6 5 2 2 7" xfId="8161"/>
    <cellStyle name="Comma 2 6 5 2 2 8" xfId="6077"/>
    <cellStyle name="Comma 2 6 5 2 2 9" xfId="4021"/>
    <cellStyle name="Comma 2 6 5 2 3" xfId="17539"/>
    <cellStyle name="Comma 2 6 5 2 4" xfId="15455"/>
    <cellStyle name="Comma 2 6 5 2 5" xfId="13371"/>
    <cellStyle name="Comma 2 6 5 2 6" xfId="11287"/>
    <cellStyle name="Comma 2 6 5 2 7" xfId="9203"/>
    <cellStyle name="Comma 2 6 5 2 8" xfId="7119"/>
    <cellStyle name="Comma 2 6 5 2 9" xfId="5049"/>
    <cellStyle name="Comma 2 6 5 3" xfId="1423"/>
    <cellStyle name="Comma 2 6 5 3 2" xfId="18067"/>
    <cellStyle name="Comma 2 6 5 3 3" xfId="15983"/>
    <cellStyle name="Comma 2 6 5 3 4" xfId="13899"/>
    <cellStyle name="Comma 2 6 5 3 5" xfId="11815"/>
    <cellStyle name="Comma 2 6 5 3 6" xfId="9731"/>
    <cellStyle name="Comma 2 6 5 3 7" xfId="7647"/>
    <cellStyle name="Comma 2 6 5 3 8" xfId="5563"/>
    <cellStyle name="Comma 2 6 5 3 9" xfId="3507"/>
    <cellStyle name="Comma 2 6 5 4" xfId="17025"/>
    <cellStyle name="Comma 2 6 5 5" xfId="14941"/>
    <cellStyle name="Comma 2 6 5 6" xfId="12857"/>
    <cellStyle name="Comma 2 6 5 7" xfId="10773"/>
    <cellStyle name="Comma 2 6 5 8" xfId="8689"/>
    <cellStyle name="Comma 2 6 5 9" xfId="6605"/>
    <cellStyle name="Comma 2 6 6" xfId="636"/>
    <cellStyle name="Comma 2 6 6 10" xfId="2722"/>
    <cellStyle name="Comma 2 6 6 2" xfId="1680"/>
    <cellStyle name="Comma 2 6 6 2 2" xfId="18324"/>
    <cellStyle name="Comma 2 6 6 2 3" xfId="16240"/>
    <cellStyle name="Comma 2 6 6 2 4" xfId="14156"/>
    <cellStyle name="Comma 2 6 6 2 5" xfId="12072"/>
    <cellStyle name="Comma 2 6 6 2 6" xfId="9988"/>
    <cellStyle name="Comma 2 6 6 2 7" xfId="7904"/>
    <cellStyle name="Comma 2 6 6 2 8" xfId="5820"/>
    <cellStyle name="Comma 2 6 6 2 9" xfId="3764"/>
    <cellStyle name="Comma 2 6 6 3" xfId="17282"/>
    <cellStyle name="Comma 2 6 6 4" xfId="15198"/>
    <cellStyle name="Comma 2 6 6 5" xfId="13114"/>
    <cellStyle name="Comma 2 6 6 6" xfId="11030"/>
    <cellStyle name="Comma 2 6 6 7" xfId="8946"/>
    <cellStyle name="Comma 2 6 6 8" xfId="6862"/>
    <cellStyle name="Comma 2 6 6 9" xfId="4792"/>
    <cellStyle name="Comma 2 6 7" xfId="1155"/>
    <cellStyle name="Comma 2 6 7 2" xfId="17799"/>
    <cellStyle name="Comma 2 6 7 3" xfId="15715"/>
    <cellStyle name="Comma 2 6 7 4" xfId="13631"/>
    <cellStyle name="Comma 2 6 7 5" xfId="11547"/>
    <cellStyle name="Comma 2 6 7 6" xfId="9463"/>
    <cellStyle name="Comma 2 6 7 7" xfId="7379"/>
    <cellStyle name="Comma 2 6 7 8" xfId="5306"/>
    <cellStyle name="Comma 2 6 7 9" xfId="3239"/>
    <cellStyle name="Comma 2 6 8" xfId="16757"/>
    <cellStyle name="Comma 2 6 9" xfId="14673"/>
    <cellStyle name="Comma 2 7" xfId="154"/>
    <cellStyle name="Comma 2 7 10" xfId="8478"/>
    <cellStyle name="Comma 2 7 11" xfId="6394"/>
    <cellStyle name="Comma 2 7 12" xfId="4332"/>
    <cellStyle name="Comma 2 7 13" xfId="2254"/>
    <cellStyle name="Comma 2 7 2" xfId="276"/>
    <cellStyle name="Comma 2 7 2 10" xfId="6508"/>
    <cellStyle name="Comma 2 7 2 11" xfId="4440"/>
    <cellStyle name="Comma 2 7 2 12" xfId="2368"/>
    <cellStyle name="Comma 2 7 2 2" xfId="541"/>
    <cellStyle name="Comma 2 7 2 2 10" xfId="4697"/>
    <cellStyle name="Comma 2 7 2 2 11" xfId="2627"/>
    <cellStyle name="Comma 2 7 2 2 2" xfId="1055"/>
    <cellStyle name="Comma 2 7 2 2 2 10" xfId="3141"/>
    <cellStyle name="Comma 2 7 2 2 2 2" xfId="2099"/>
    <cellStyle name="Comma 2 7 2 2 2 2 2" xfId="18743"/>
    <cellStyle name="Comma 2 7 2 2 2 2 3" xfId="16659"/>
    <cellStyle name="Comma 2 7 2 2 2 2 4" xfId="14575"/>
    <cellStyle name="Comma 2 7 2 2 2 2 5" xfId="12491"/>
    <cellStyle name="Comma 2 7 2 2 2 2 6" xfId="10407"/>
    <cellStyle name="Comma 2 7 2 2 2 2 7" xfId="8323"/>
    <cellStyle name="Comma 2 7 2 2 2 2 8" xfId="6239"/>
    <cellStyle name="Comma 2 7 2 2 2 2 9" xfId="4183"/>
    <cellStyle name="Comma 2 7 2 2 2 3" xfId="17701"/>
    <cellStyle name="Comma 2 7 2 2 2 4" xfId="15617"/>
    <cellStyle name="Comma 2 7 2 2 2 5" xfId="13533"/>
    <cellStyle name="Comma 2 7 2 2 2 6" xfId="11449"/>
    <cellStyle name="Comma 2 7 2 2 2 7" xfId="9365"/>
    <cellStyle name="Comma 2 7 2 2 2 8" xfId="7281"/>
    <cellStyle name="Comma 2 7 2 2 2 9" xfId="5211"/>
    <cellStyle name="Comma 2 7 2 2 3" xfId="1585"/>
    <cellStyle name="Comma 2 7 2 2 3 2" xfId="18229"/>
    <cellStyle name="Comma 2 7 2 2 3 3" xfId="16145"/>
    <cellStyle name="Comma 2 7 2 2 3 4" xfId="14061"/>
    <cellStyle name="Comma 2 7 2 2 3 5" xfId="11977"/>
    <cellStyle name="Comma 2 7 2 2 3 6" xfId="9893"/>
    <cellStyle name="Comma 2 7 2 2 3 7" xfId="7809"/>
    <cellStyle name="Comma 2 7 2 2 3 8" xfId="5725"/>
    <cellStyle name="Comma 2 7 2 2 3 9" xfId="3669"/>
    <cellStyle name="Comma 2 7 2 2 4" xfId="17187"/>
    <cellStyle name="Comma 2 7 2 2 5" xfId="15103"/>
    <cellStyle name="Comma 2 7 2 2 6" xfId="13019"/>
    <cellStyle name="Comma 2 7 2 2 7" xfId="10935"/>
    <cellStyle name="Comma 2 7 2 2 8" xfId="8851"/>
    <cellStyle name="Comma 2 7 2 2 9" xfId="6767"/>
    <cellStyle name="Comma 2 7 2 3" xfId="798"/>
    <cellStyle name="Comma 2 7 2 3 10" xfId="2884"/>
    <cellStyle name="Comma 2 7 2 3 2" xfId="1842"/>
    <cellStyle name="Comma 2 7 2 3 2 2" xfId="18486"/>
    <cellStyle name="Comma 2 7 2 3 2 3" xfId="16402"/>
    <cellStyle name="Comma 2 7 2 3 2 4" xfId="14318"/>
    <cellStyle name="Comma 2 7 2 3 2 5" xfId="12234"/>
    <cellStyle name="Comma 2 7 2 3 2 6" xfId="10150"/>
    <cellStyle name="Comma 2 7 2 3 2 7" xfId="8066"/>
    <cellStyle name="Comma 2 7 2 3 2 8" xfId="5982"/>
    <cellStyle name="Comma 2 7 2 3 2 9" xfId="3926"/>
    <cellStyle name="Comma 2 7 2 3 3" xfId="17444"/>
    <cellStyle name="Comma 2 7 2 3 4" xfId="15360"/>
    <cellStyle name="Comma 2 7 2 3 5" xfId="13276"/>
    <cellStyle name="Comma 2 7 2 3 6" xfId="11192"/>
    <cellStyle name="Comma 2 7 2 3 7" xfId="9108"/>
    <cellStyle name="Comma 2 7 2 3 8" xfId="7024"/>
    <cellStyle name="Comma 2 7 2 3 9" xfId="4954"/>
    <cellStyle name="Comma 2 7 2 4" xfId="1326"/>
    <cellStyle name="Comma 2 7 2 4 2" xfId="17970"/>
    <cellStyle name="Comma 2 7 2 4 3" xfId="15886"/>
    <cellStyle name="Comma 2 7 2 4 4" xfId="13802"/>
    <cellStyle name="Comma 2 7 2 4 5" xfId="11718"/>
    <cellStyle name="Comma 2 7 2 4 6" xfId="9634"/>
    <cellStyle name="Comma 2 7 2 4 7" xfId="7550"/>
    <cellStyle name="Comma 2 7 2 4 8" xfId="5468"/>
    <cellStyle name="Comma 2 7 2 4 9" xfId="3410"/>
    <cellStyle name="Comma 2 7 2 5" xfId="16928"/>
    <cellStyle name="Comma 2 7 2 6" xfId="14844"/>
    <cellStyle name="Comma 2 7 2 7" xfId="12760"/>
    <cellStyle name="Comma 2 7 2 8" xfId="10676"/>
    <cellStyle name="Comma 2 7 2 9" xfId="8592"/>
    <cellStyle name="Comma 2 7 3" xfId="433"/>
    <cellStyle name="Comma 2 7 3 10" xfId="4589"/>
    <cellStyle name="Comma 2 7 3 11" xfId="2519"/>
    <cellStyle name="Comma 2 7 3 2" xfId="947"/>
    <cellStyle name="Comma 2 7 3 2 10" xfId="3033"/>
    <cellStyle name="Comma 2 7 3 2 2" xfId="1991"/>
    <cellStyle name="Comma 2 7 3 2 2 2" xfId="18635"/>
    <cellStyle name="Comma 2 7 3 2 2 3" xfId="16551"/>
    <cellStyle name="Comma 2 7 3 2 2 4" xfId="14467"/>
    <cellStyle name="Comma 2 7 3 2 2 5" xfId="12383"/>
    <cellStyle name="Comma 2 7 3 2 2 6" xfId="10299"/>
    <cellStyle name="Comma 2 7 3 2 2 7" xfId="8215"/>
    <cellStyle name="Comma 2 7 3 2 2 8" xfId="6131"/>
    <cellStyle name="Comma 2 7 3 2 2 9" xfId="4075"/>
    <cellStyle name="Comma 2 7 3 2 3" xfId="17593"/>
    <cellStyle name="Comma 2 7 3 2 4" xfId="15509"/>
    <cellStyle name="Comma 2 7 3 2 5" xfId="13425"/>
    <cellStyle name="Comma 2 7 3 2 6" xfId="11341"/>
    <cellStyle name="Comma 2 7 3 2 7" xfId="9257"/>
    <cellStyle name="Comma 2 7 3 2 8" xfId="7173"/>
    <cellStyle name="Comma 2 7 3 2 9" xfId="5103"/>
    <cellStyle name="Comma 2 7 3 3" xfId="1477"/>
    <cellStyle name="Comma 2 7 3 3 2" xfId="18121"/>
    <cellStyle name="Comma 2 7 3 3 3" xfId="16037"/>
    <cellStyle name="Comma 2 7 3 3 4" xfId="13953"/>
    <cellStyle name="Comma 2 7 3 3 5" xfId="11869"/>
    <cellStyle name="Comma 2 7 3 3 6" xfId="9785"/>
    <cellStyle name="Comma 2 7 3 3 7" xfId="7701"/>
    <cellStyle name="Comma 2 7 3 3 8" xfId="5617"/>
    <cellStyle name="Comma 2 7 3 3 9" xfId="3561"/>
    <cellStyle name="Comma 2 7 3 4" xfId="17079"/>
    <cellStyle name="Comma 2 7 3 5" xfId="14995"/>
    <cellStyle name="Comma 2 7 3 6" xfId="12911"/>
    <cellStyle name="Comma 2 7 3 7" xfId="10827"/>
    <cellStyle name="Comma 2 7 3 8" xfId="8743"/>
    <cellStyle name="Comma 2 7 3 9" xfId="6659"/>
    <cellStyle name="Comma 2 7 4" xfId="690"/>
    <cellStyle name="Comma 2 7 4 10" xfId="2776"/>
    <cellStyle name="Comma 2 7 4 2" xfId="1734"/>
    <cellStyle name="Comma 2 7 4 2 2" xfId="18378"/>
    <cellStyle name="Comma 2 7 4 2 3" xfId="16294"/>
    <cellStyle name="Comma 2 7 4 2 4" xfId="14210"/>
    <cellStyle name="Comma 2 7 4 2 5" xfId="12126"/>
    <cellStyle name="Comma 2 7 4 2 6" xfId="10042"/>
    <cellStyle name="Comma 2 7 4 2 7" xfId="7958"/>
    <cellStyle name="Comma 2 7 4 2 8" xfId="5874"/>
    <cellStyle name="Comma 2 7 4 2 9" xfId="3818"/>
    <cellStyle name="Comma 2 7 4 3" xfId="17336"/>
    <cellStyle name="Comma 2 7 4 4" xfId="15252"/>
    <cellStyle name="Comma 2 7 4 5" xfId="13168"/>
    <cellStyle name="Comma 2 7 4 6" xfId="11084"/>
    <cellStyle name="Comma 2 7 4 7" xfId="9000"/>
    <cellStyle name="Comma 2 7 4 8" xfId="6916"/>
    <cellStyle name="Comma 2 7 4 9" xfId="4846"/>
    <cellStyle name="Comma 2 7 5" xfId="1212"/>
    <cellStyle name="Comma 2 7 5 2" xfId="17856"/>
    <cellStyle name="Comma 2 7 5 3" xfId="15772"/>
    <cellStyle name="Comma 2 7 5 4" xfId="13688"/>
    <cellStyle name="Comma 2 7 5 5" xfId="11604"/>
    <cellStyle name="Comma 2 7 5 6" xfId="9520"/>
    <cellStyle name="Comma 2 7 5 7" xfId="7436"/>
    <cellStyle name="Comma 2 7 5 8" xfId="5360"/>
    <cellStyle name="Comma 2 7 5 9" xfId="3296"/>
    <cellStyle name="Comma 2 7 6" xfId="16814"/>
    <cellStyle name="Comma 2 7 7" xfId="14730"/>
    <cellStyle name="Comma 2 7 8" xfId="12646"/>
    <cellStyle name="Comma 2 7 9" xfId="10562"/>
    <cellStyle name="Comma 2 8" xfId="116"/>
    <cellStyle name="Comma 2 8 10" xfId="8440"/>
    <cellStyle name="Comma 2 8 11" xfId="6356"/>
    <cellStyle name="Comma 2 8 12" xfId="4296"/>
    <cellStyle name="Comma 2 8 13" xfId="2216"/>
    <cellStyle name="Comma 2 8 2" xfId="238"/>
    <cellStyle name="Comma 2 8 2 10" xfId="6470"/>
    <cellStyle name="Comma 2 8 2 11" xfId="4404"/>
    <cellStyle name="Comma 2 8 2 12" xfId="2330"/>
    <cellStyle name="Comma 2 8 2 2" xfId="505"/>
    <cellStyle name="Comma 2 8 2 2 10" xfId="4661"/>
    <cellStyle name="Comma 2 8 2 2 11" xfId="2591"/>
    <cellStyle name="Comma 2 8 2 2 2" xfId="1019"/>
    <cellStyle name="Comma 2 8 2 2 2 10" xfId="3105"/>
    <cellStyle name="Comma 2 8 2 2 2 2" xfId="2063"/>
    <cellStyle name="Comma 2 8 2 2 2 2 2" xfId="18707"/>
    <cellStyle name="Comma 2 8 2 2 2 2 3" xfId="16623"/>
    <cellStyle name="Comma 2 8 2 2 2 2 4" xfId="14539"/>
    <cellStyle name="Comma 2 8 2 2 2 2 5" xfId="12455"/>
    <cellStyle name="Comma 2 8 2 2 2 2 6" xfId="10371"/>
    <cellStyle name="Comma 2 8 2 2 2 2 7" xfId="8287"/>
    <cellStyle name="Comma 2 8 2 2 2 2 8" xfId="6203"/>
    <cellStyle name="Comma 2 8 2 2 2 2 9" xfId="4147"/>
    <cellStyle name="Comma 2 8 2 2 2 3" xfId="17665"/>
    <cellStyle name="Comma 2 8 2 2 2 4" xfId="15581"/>
    <cellStyle name="Comma 2 8 2 2 2 5" xfId="13497"/>
    <cellStyle name="Comma 2 8 2 2 2 6" xfId="11413"/>
    <cellStyle name="Comma 2 8 2 2 2 7" xfId="9329"/>
    <cellStyle name="Comma 2 8 2 2 2 8" xfId="7245"/>
    <cellStyle name="Comma 2 8 2 2 2 9" xfId="5175"/>
    <cellStyle name="Comma 2 8 2 2 3" xfId="1549"/>
    <cellStyle name="Comma 2 8 2 2 3 2" xfId="18193"/>
    <cellStyle name="Comma 2 8 2 2 3 3" xfId="16109"/>
    <cellStyle name="Comma 2 8 2 2 3 4" xfId="14025"/>
    <cellStyle name="Comma 2 8 2 2 3 5" xfId="11941"/>
    <cellStyle name="Comma 2 8 2 2 3 6" xfId="9857"/>
    <cellStyle name="Comma 2 8 2 2 3 7" xfId="7773"/>
    <cellStyle name="Comma 2 8 2 2 3 8" xfId="5689"/>
    <cellStyle name="Comma 2 8 2 2 3 9" xfId="3633"/>
    <cellStyle name="Comma 2 8 2 2 4" xfId="17151"/>
    <cellStyle name="Comma 2 8 2 2 5" xfId="15067"/>
    <cellStyle name="Comma 2 8 2 2 6" xfId="12983"/>
    <cellStyle name="Comma 2 8 2 2 7" xfId="10899"/>
    <cellStyle name="Comma 2 8 2 2 8" xfId="8815"/>
    <cellStyle name="Comma 2 8 2 2 9" xfId="6731"/>
    <cellStyle name="Comma 2 8 2 3" xfId="762"/>
    <cellStyle name="Comma 2 8 2 3 10" xfId="2848"/>
    <cellStyle name="Comma 2 8 2 3 2" xfId="1806"/>
    <cellStyle name="Comma 2 8 2 3 2 2" xfId="18450"/>
    <cellStyle name="Comma 2 8 2 3 2 3" xfId="16366"/>
    <cellStyle name="Comma 2 8 2 3 2 4" xfId="14282"/>
    <cellStyle name="Comma 2 8 2 3 2 5" xfId="12198"/>
    <cellStyle name="Comma 2 8 2 3 2 6" xfId="10114"/>
    <cellStyle name="Comma 2 8 2 3 2 7" xfId="8030"/>
    <cellStyle name="Comma 2 8 2 3 2 8" xfId="5946"/>
    <cellStyle name="Comma 2 8 2 3 2 9" xfId="3890"/>
    <cellStyle name="Comma 2 8 2 3 3" xfId="17408"/>
    <cellStyle name="Comma 2 8 2 3 4" xfId="15324"/>
    <cellStyle name="Comma 2 8 2 3 5" xfId="13240"/>
    <cellStyle name="Comma 2 8 2 3 6" xfId="11156"/>
    <cellStyle name="Comma 2 8 2 3 7" xfId="9072"/>
    <cellStyle name="Comma 2 8 2 3 8" xfId="6988"/>
    <cellStyle name="Comma 2 8 2 3 9" xfId="4918"/>
    <cellStyle name="Comma 2 8 2 4" xfId="1288"/>
    <cellStyle name="Comma 2 8 2 4 2" xfId="17932"/>
    <cellStyle name="Comma 2 8 2 4 3" xfId="15848"/>
    <cellStyle name="Comma 2 8 2 4 4" xfId="13764"/>
    <cellStyle name="Comma 2 8 2 4 5" xfId="11680"/>
    <cellStyle name="Comma 2 8 2 4 6" xfId="9596"/>
    <cellStyle name="Comma 2 8 2 4 7" xfId="7512"/>
    <cellStyle name="Comma 2 8 2 4 8" xfId="5432"/>
    <cellStyle name="Comma 2 8 2 4 9" xfId="3372"/>
    <cellStyle name="Comma 2 8 2 5" xfId="16890"/>
    <cellStyle name="Comma 2 8 2 6" xfId="14806"/>
    <cellStyle name="Comma 2 8 2 7" xfId="12722"/>
    <cellStyle name="Comma 2 8 2 8" xfId="10638"/>
    <cellStyle name="Comma 2 8 2 9" xfId="8554"/>
    <cellStyle name="Comma 2 8 3" xfId="397"/>
    <cellStyle name="Comma 2 8 3 10" xfId="4553"/>
    <cellStyle name="Comma 2 8 3 11" xfId="2483"/>
    <cellStyle name="Comma 2 8 3 2" xfId="911"/>
    <cellStyle name="Comma 2 8 3 2 10" xfId="2997"/>
    <cellStyle name="Comma 2 8 3 2 2" xfId="1955"/>
    <cellStyle name="Comma 2 8 3 2 2 2" xfId="18599"/>
    <cellStyle name="Comma 2 8 3 2 2 3" xfId="16515"/>
    <cellStyle name="Comma 2 8 3 2 2 4" xfId="14431"/>
    <cellStyle name="Comma 2 8 3 2 2 5" xfId="12347"/>
    <cellStyle name="Comma 2 8 3 2 2 6" xfId="10263"/>
    <cellStyle name="Comma 2 8 3 2 2 7" xfId="8179"/>
    <cellStyle name="Comma 2 8 3 2 2 8" xfId="6095"/>
    <cellStyle name="Comma 2 8 3 2 2 9" xfId="4039"/>
    <cellStyle name="Comma 2 8 3 2 3" xfId="17557"/>
    <cellStyle name="Comma 2 8 3 2 4" xfId="15473"/>
    <cellStyle name="Comma 2 8 3 2 5" xfId="13389"/>
    <cellStyle name="Comma 2 8 3 2 6" xfId="11305"/>
    <cellStyle name="Comma 2 8 3 2 7" xfId="9221"/>
    <cellStyle name="Comma 2 8 3 2 8" xfId="7137"/>
    <cellStyle name="Comma 2 8 3 2 9" xfId="5067"/>
    <cellStyle name="Comma 2 8 3 3" xfId="1441"/>
    <cellStyle name="Comma 2 8 3 3 2" xfId="18085"/>
    <cellStyle name="Comma 2 8 3 3 3" xfId="16001"/>
    <cellStyle name="Comma 2 8 3 3 4" xfId="13917"/>
    <cellStyle name="Comma 2 8 3 3 5" xfId="11833"/>
    <cellStyle name="Comma 2 8 3 3 6" xfId="9749"/>
    <cellStyle name="Comma 2 8 3 3 7" xfId="7665"/>
    <cellStyle name="Comma 2 8 3 3 8" xfId="5581"/>
    <cellStyle name="Comma 2 8 3 3 9" xfId="3525"/>
    <cellStyle name="Comma 2 8 3 4" xfId="17043"/>
    <cellStyle name="Comma 2 8 3 5" xfId="14959"/>
    <cellStyle name="Comma 2 8 3 6" xfId="12875"/>
    <cellStyle name="Comma 2 8 3 7" xfId="10791"/>
    <cellStyle name="Comma 2 8 3 8" xfId="8707"/>
    <cellStyle name="Comma 2 8 3 9" xfId="6623"/>
    <cellStyle name="Comma 2 8 4" xfId="654"/>
    <cellStyle name="Comma 2 8 4 10" xfId="2740"/>
    <cellStyle name="Comma 2 8 4 2" xfId="1698"/>
    <cellStyle name="Comma 2 8 4 2 2" xfId="18342"/>
    <cellStyle name="Comma 2 8 4 2 3" xfId="16258"/>
    <cellStyle name="Comma 2 8 4 2 4" xfId="14174"/>
    <cellStyle name="Comma 2 8 4 2 5" xfId="12090"/>
    <cellStyle name="Comma 2 8 4 2 6" xfId="10006"/>
    <cellStyle name="Comma 2 8 4 2 7" xfId="7922"/>
    <cellStyle name="Comma 2 8 4 2 8" xfId="5838"/>
    <cellStyle name="Comma 2 8 4 2 9" xfId="3782"/>
    <cellStyle name="Comma 2 8 4 3" xfId="17300"/>
    <cellStyle name="Comma 2 8 4 4" xfId="15216"/>
    <cellStyle name="Comma 2 8 4 5" xfId="13132"/>
    <cellStyle name="Comma 2 8 4 6" xfId="11048"/>
    <cellStyle name="Comma 2 8 4 7" xfId="8964"/>
    <cellStyle name="Comma 2 8 4 8" xfId="6880"/>
    <cellStyle name="Comma 2 8 4 9" xfId="4810"/>
    <cellStyle name="Comma 2 8 5" xfId="1174"/>
    <cellStyle name="Comma 2 8 5 2" xfId="17818"/>
    <cellStyle name="Comma 2 8 5 3" xfId="15734"/>
    <cellStyle name="Comma 2 8 5 4" xfId="13650"/>
    <cellStyle name="Comma 2 8 5 5" xfId="11566"/>
    <cellStyle name="Comma 2 8 5 6" xfId="9482"/>
    <cellStyle name="Comma 2 8 5 7" xfId="7398"/>
    <cellStyle name="Comma 2 8 5 8" xfId="5324"/>
    <cellStyle name="Comma 2 8 5 9" xfId="3258"/>
    <cellStyle name="Comma 2 8 6" xfId="16776"/>
    <cellStyle name="Comma 2 8 7" xfId="14692"/>
    <cellStyle name="Comma 2 8 8" xfId="12608"/>
    <cellStyle name="Comma 2 8 9" xfId="10524"/>
    <cellStyle name="Comma 2 9" xfId="198"/>
    <cellStyle name="Comma 2 9 10" xfId="6432"/>
    <cellStyle name="Comma 2 9 11" xfId="4368"/>
    <cellStyle name="Comma 2 9 12" xfId="2292"/>
    <cellStyle name="Comma 2 9 2" xfId="469"/>
    <cellStyle name="Comma 2 9 2 10" xfId="4625"/>
    <cellStyle name="Comma 2 9 2 11" xfId="2555"/>
    <cellStyle name="Comma 2 9 2 2" xfId="983"/>
    <cellStyle name="Comma 2 9 2 2 10" xfId="3069"/>
    <cellStyle name="Comma 2 9 2 2 2" xfId="2027"/>
    <cellStyle name="Comma 2 9 2 2 2 2" xfId="18671"/>
    <cellStyle name="Comma 2 9 2 2 2 3" xfId="16587"/>
    <cellStyle name="Comma 2 9 2 2 2 4" xfId="14503"/>
    <cellStyle name="Comma 2 9 2 2 2 5" xfId="12419"/>
    <cellStyle name="Comma 2 9 2 2 2 6" xfId="10335"/>
    <cellStyle name="Comma 2 9 2 2 2 7" xfId="8251"/>
    <cellStyle name="Comma 2 9 2 2 2 8" xfId="6167"/>
    <cellStyle name="Comma 2 9 2 2 2 9" xfId="4111"/>
    <cellStyle name="Comma 2 9 2 2 3" xfId="17629"/>
    <cellStyle name="Comma 2 9 2 2 4" xfId="15545"/>
    <cellStyle name="Comma 2 9 2 2 5" xfId="13461"/>
    <cellStyle name="Comma 2 9 2 2 6" xfId="11377"/>
    <cellStyle name="Comma 2 9 2 2 7" xfId="9293"/>
    <cellStyle name="Comma 2 9 2 2 8" xfId="7209"/>
    <cellStyle name="Comma 2 9 2 2 9" xfId="5139"/>
    <cellStyle name="Comma 2 9 2 3" xfId="1513"/>
    <cellStyle name="Comma 2 9 2 3 2" xfId="18157"/>
    <cellStyle name="Comma 2 9 2 3 3" xfId="16073"/>
    <cellStyle name="Comma 2 9 2 3 4" xfId="13989"/>
    <cellStyle name="Comma 2 9 2 3 5" xfId="11905"/>
    <cellStyle name="Comma 2 9 2 3 6" xfId="9821"/>
    <cellStyle name="Comma 2 9 2 3 7" xfId="7737"/>
    <cellStyle name="Comma 2 9 2 3 8" xfId="5653"/>
    <cellStyle name="Comma 2 9 2 3 9" xfId="3597"/>
    <cellStyle name="Comma 2 9 2 4" xfId="17115"/>
    <cellStyle name="Comma 2 9 2 5" xfId="15031"/>
    <cellStyle name="Comma 2 9 2 6" xfId="12947"/>
    <cellStyle name="Comma 2 9 2 7" xfId="10863"/>
    <cellStyle name="Comma 2 9 2 8" xfId="8779"/>
    <cellStyle name="Comma 2 9 2 9" xfId="6695"/>
    <cellStyle name="Comma 2 9 3" xfId="726"/>
    <cellStyle name="Comma 2 9 3 10" xfId="2812"/>
    <cellStyle name="Comma 2 9 3 2" xfId="1770"/>
    <cellStyle name="Comma 2 9 3 2 2" xfId="18414"/>
    <cellStyle name="Comma 2 9 3 2 3" xfId="16330"/>
    <cellStyle name="Comma 2 9 3 2 4" xfId="14246"/>
    <cellStyle name="Comma 2 9 3 2 5" xfId="12162"/>
    <cellStyle name="Comma 2 9 3 2 6" xfId="10078"/>
    <cellStyle name="Comma 2 9 3 2 7" xfId="7994"/>
    <cellStyle name="Comma 2 9 3 2 8" xfId="5910"/>
    <cellStyle name="Comma 2 9 3 2 9" xfId="3854"/>
    <cellStyle name="Comma 2 9 3 3" xfId="17372"/>
    <cellStyle name="Comma 2 9 3 4" xfId="15288"/>
    <cellStyle name="Comma 2 9 3 5" xfId="13204"/>
    <cellStyle name="Comma 2 9 3 6" xfId="11120"/>
    <cellStyle name="Comma 2 9 3 7" xfId="9036"/>
    <cellStyle name="Comma 2 9 3 8" xfId="6952"/>
    <cellStyle name="Comma 2 9 3 9" xfId="4882"/>
    <cellStyle name="Comma 2 9 4" xfId="1250"/>
    <cellStyle name="Comma 2 9 4 2" xfId="17894"/>
    <cellStyle name="Comma 2 9 4 3" xfId="15810"/>
    <cellStyle name="Comma 2 9 4 4" xfId="13726"/>
    <cellStyle name="Comma 2 9 4 5" xfId="11642"/>
    <cellStyle name="Comma 2 9 4 6" xfId="9558"/>
    <cellStyle name="Comma 2 9 4 7" xfId="7474"/>
    <cellStyle name="Comma 2 9 4 8" xfId="5396"/>
    <cellStyle name="Comma 2 9 4 9" xfId="3334"/>
    <cellStyle name="Comma 2 9 5" xfId="16852"/>
    <cellStyle name="Comma 2 9 6" xfId="14768"/>
    <cellStyle name="Comma 2 9 7" xfId="12684"/>
    <cellStyle name="Comma 2 9 8" xfId="10600"/>
    <cellStyle name="Comma 2 9 9" xfId="8516"/>
    <cellStyle name="Comma 3" xfId="46"/>
    <cellStyle name="Comma 3 10" xfId="14626"/>
    <cellStyle name="Comma 3 11" xfId="12542"/>
    <cellStyle name="Comma 3 12" xfId="10458"/>
    <cellStyle name="Comma 3 13" xfId="8374"/>
    <cellStyle name="Comma 3 14" xfId="6290"/>
    <cellStyle name="Comma 3 15" xfId="2150"/>
    <cellStyle name="Comma 3 2" xfId="88"/>
    <cellStyle name="Comma 3 2 10" xfId="14666"/>
    <cellStyle name="Comma 3 2 11" xfId="12582"/>
    <cellStyle name="Comma 3 2 12" xfId="10498"/>
    <cellStyle name="Comma 3 2 13" xfId="8414"/>
    <cellStyle name="Comma 3 2 14" xfId="6330"/>
    <cellStyle name="Comma 3 2 15" xfId="4271"/>
    <cellStyle name="Comma 3 2 16" xfId="2190"/>
    <cellStyle name="Comma 3 2 2" xfId="108"/>
    <cellStyle name="Comma 3 2 2 10" xfId="12601"/>
    <cellStyle name="Comma 3 2 2 11" xfId="10517"/>
    <cellStyle name="Comma 3 2 2 12" xfId="8433"/>
    <cellStyle name="Comma 3 2 2 13" xfId="6349"/>
    <cellStyle name="Comma 3 2 2 14" xfId="4289"/>
    <cellStyle name="Comma 3 2 2 15" xfId="2209"/>
    <cellStyle name="Comma 3 2 2 2" xfId="186"/>
    <cellStyle name="Comma 3 2 2 2 10" xfId="8509"/>
    <cellStyle name="Comma 3 2 2 2 11" xfId="6425"/>
    <cellStyle name="Comma 3 2 2 2 12" xfId="4361"/>
    <cellStyle name="Comma 3 2 2 2 13" xfId="2285"/>
    <cellStyle name="Comma 3 2 2 2 2" xfId="308"/>
    <cellStyle name="Comma 3 2 2 2 2 10" xfId="6539"/>
    <cellStyle name="Comma 3 2 2 2 2 11" xfId="4469"/>
    <cellStyle name="Comma 3 2 2 2 2 12" xfId="2399"/>
    <cellStyle name="Comma 3 2 2 2 2 2" xfId="570"/>
    <cellStyle name="Comma 3 2 2 2 2 2 10" xfId="4726"/>
    <cellStyle name="Comma 3 2 2 2 2 2 11" xfId="2656"/>
    <cellStyle name="Comma 3 2 2 2 2 2 2" xfId="1084"/>
    <cellStyle name="Comma 3 2 2 2 2 2 2 10" xfId="3170"/>
    <cellStyle name="Comma 3 2 2 2 2 2 2 2" xfId="2128"/>
    <cellStyle name="Comma 3 2 2 2 2 2 2 2 2" xfId="18772"/>
    <cellStyle name="Comma 3 2 2 2 2 2 2 2 3" xfId="16688"/>
    <cellStyle name="Comma 3 2 2 2 2 2 2 2 4" xfId="14604"/>
    <cellStyle name="Comma 3 2 2 2 2 2 2 2 5" xfId="12520"/>
    <cellStyle name="Comma 3 2 2 2 2 2 2 2 6" xfId="10436"/>
    <cellStyle name="Comma 3 2 2 2 2 2 2 2 7" xfId="8352"/>
    <cellStyle name="Comma 3 2 2 2 2 2 2 2 8" xfId="6268"/>
    <cellStyle name="Comma 3 2 2 2 2 2 2 2 9" xfId="4212"/>
    <cellStyle name="Comma 3 2 2 2 2 2 2 3" xfId="17730"/>
    <cellStyle name="Comma 3 2 2 2 2 2 2 4" xfId="15646"/>
    <cellStyle name="Comma 3 2 2 2 2 2 2 5" xfId="13562"/>
    <cellStyle name="Comma 3 2 2 2 2 2 2 6" xfId="11478"/>
    <cellStyle name="Comma 3 2 2 2 2 2 2 7" xfId="9394"/>
    <cellStyle name="Comma 3 2 2 2 2 2 2 8" xfId="7310"/>
    <cellStyle name="Comma 3 2 2 2 2 2 2 9" xfId="5240"/>
    <cellStyle name="Comma 3 2 2 2 2 2 3" xfId="1614"/>
    <cellStyle name="Comma 3 2 2 2 2 2 3 2" xfId="18258"/>
    <cellStyle name="Comma 3 2 2 2 2 2 3 3" xfId="16174"/>
    <cellStyle name="Comma 3 2 2 2 2 2 3 4" xfId="14090"/>
    <cellStyle name="Comma 3 2 2 2 2 2 3 5" xfId="12006"/>
    <cellStyle name="Comma 3 2 2 2 2 2 3 6" xfId="9922"/>
    <cellStyle name="Comma 3 2 2 2 2 2 3 7" xfId="7838"/>
    <cellStyle name="Comma 3 2 2 2 2 2 3 8" xfId="5754"/>
    <cellStyle name="Comma 3 2 2 2 2 2 3 9" xfId="3698"/>
    <cellStyle name="Comma 3 2 2 2 2 2 4" xfId="17216"/>
    <cellStyle name="Comma 3 2 2 2 2 2 5" xfId="15132"/>
    <cellStyle name="Comma 3 2 2 2 2 2 6" xfId="13048"/>
    <cellStyle name="Comma 3 2 2 2 2 2 7" xfId="10964"/>
    <cellStyle name="Comma 3 2 2 2 2 2 8" xfId="8880"/>
    <cellStyle name="Comma 3 2 2 2 2 2 9" xfId="6796"/>
    <cellStyle name="Comma 3 2 2 2 2 3" xfId="827"/>
    <cellStyle name="Comma 3 2 2 2 2 3 10" xfId="2913"/>
    <cellStyle name="Comma 3 2 2 2 2 3 2" xfId="1871"/>
    <cellStyle name="Comma 3 2 2 2 2 3 2 2" xfId="18515"/>
    <cellStyle name="Comma 3 2 2 2 2 3 2 3" xfId="16431"/>
    <cellStyle name="Comma 3 2 2 2 2 3 2 4" xfId="14347"/>
    <cellStyle name="Comma 3 2 2 2 2 3 2 5" xfId="12263"/>
    <cellStyle name="Comma 3 2 2 2 2 3 2 6" xfId="10179"/>
    <cellStyle name="Comma 3 2 2 2 2 3 2 7" xfId="8095"/>
    <cellStyle name="Comma 3 2 2 2 2 3 2 8" xfId="6011"/>
    <cellStyle name="Comma 3 2 2 2 2 3 2 9" xfId="3955"/>
    <cellStyle name="Comma 3 2 2 2 2 3 3" xfId="17473"/>
    <cellStyle name="Comma 3 2 2 2 2 3 4" xfId="15389"/>
    <cellStyle name="Comma 3 2 2 2 2 3 5" xfId="13305"/>
    <cellStyle name="Comma 3 2 2 2 2 3 6" xfId="11221"/>
    <cellStyle name="Comma 3 2 2 2 2 3 7" xfId="9137"/>
    <cellStyle name="Comma 3 2 2 2 2 3 8" xfId="7053"/>
    <cellStyle name="Comma 3 2 2 2 2 3 9" xfId="4983"/>
    <cellStyle name="Comma 3 2 2 2 2 4" xfId="1357"/>
    <cellStyle name="Comma 3 2 2 2 2 4 2" xfId="18001"/>
    <cellStyle name="Comma 3 2 2 2 2 4 3" xfId="15917"/>
    <cellStyle name="Comma 3 2 2 2 2 4 4" xfId="13833"/>
    <cellStyle name="Comma 3 2 2 2 2 4 5" xfId="11749"/>
    <cellStyle name="Comma 3 2 2 2 2 4 6" xfId="9665"/>
    <cellStyle name="Comma 3 2 2 2 2 4 7" xfId="7581"/>
    <cellStyle name="Comma 3 2 2 2 2 4 8" xfId="5497"/>
    <cellStyle name="Comma 3 2 2 2 2 4 9" xfId="3441"/>
    <cellStyle name="Comma 3 2 2 2 2 5" xfId="16959"/>
    <cellStyle name="Comma 3 2 2 2 2 6" xfId="14875"/>
    <cellStyle name="Comma 3 2 2 2 2 7" xfId="12791"/>
    <cellStyle name="Comma 3 2 2 2 2 8" xfId="10707"/>
    <cellStyle name="Comma 3 2 2 2 2 9" xfId="8623"/>
    <cellStyle name="Comma 3 2 2 2 3" xfId="462"/>
    <cellStyle name="Comma 3 2 2 2 3 10" xfId="4618"/>
    <cellStyle name="Comma 3 2 2 2 3 11" xfId="2548"/>
    <cellStyle name="Comma 3 2 2 2 3 2" xfId="976"/>
    <cellStyle name="Comma 3 2 2 2 3 2 10" xfId="3062"/>
    <cellStyle name="Comma 3 2 2 2 3 2 2" xfId="2020"/>
    <cellStyle name="Comma 3 2 2 2 3 2 2 2" xfId="18664"/>
    <cellStyle name="Comma 3 2 2 2 3 2 2 3" xfId="16580"/>
    <cellStyle name="Comma 3 2 2 2 3 2 2 4" xfId="14496"/>
    <cellStyle name="Comma 3 2 2 2 3 2 2 5" xfId="12412"/>
    <cellStyle name="Comma 3 2 2 2 3 2 2 6" xfId="10328"/>
    <cellStyle name="Comma 3 2 2 2 3 2 2 7" xfId="8244"/>
    <cellStyle name="Comma 3 2 2 2 3 2 2 8" xfId="6160"/>
    <cellStyle name="Comma 3 2 2 2 3 2 2 9" xfId="4104"/>
    <cellStyle name="Comma 3 2 2 2 3 2 3" xfId="17622"/>
    <cellStyle name="Comma 3 2 2 2 3 2 4" xfId="15538"/>
    <cellStyle name="Comma 3 2 2 2 3 2 5" xfId="13454"/>
    <cellStyle name="Comma 3 2 2 2 3 2 6" xfId="11370"/>
    <cellStyle name="Comma 3 2 2 2 3 2 7" xfId="9286"/>
    <cellStyle name="Comma 3 2 2 2 3 2 8" xfId="7202"/>
    <cellStyle name="Comma 3 2 2 2 3 2 9" xfId="5132"/>
    <cellStyle name="Comma 3 2 2 2 3 3" xfId="1506"/>
    <cellStyle name="Comma 3 2 2 2 3 3 2" xfId="18150"/>
    <cellStyle name="Comma 3 2 2 2 3 3 3" xfId="16066"/>
    <cellStyle name="Comma 3 2 2 2 3 3 4" xfId="13982"/>
    <cellStyle name="Comma 3 2 2 2 3 3 5" xfId="11898"/>
    <cellStyle name="Comma 3 2 2 2 3 3 6" xfId="9814"/>
    <cellStyle name="Comma 3 2 2 2 3 3 7" xfId="7730"/>
    <cellStyle name="Comma 3 2 2 2 3 3 8" xfId="5646"/>
    <cellStyle name="Comma 3 2 2 2 3 3 9" xfId="3590"/>
    <cellStyle name="Comma 3 2 2 2 3 4" xfId="17108"/>
    <cellStyle name="Comma 3 2 2 2 3 5" xfId="15024"/>
    <cellStyle name="Comma 3 2 2 2 3 6" xfId="12940"/>
    <cellStyle name="Comma 3 2 2 2 3 7" xfId="10856"/>
    <cellStyle name="Comma 3 2 2 2 3 8" xfId="8772"/>
    <cellStyle name="Comma 3 2 2 2 3 9" xfId="6688"/>
    <cellStyle name="Comma 3 2 2 2 4" xfId="719"/>
    <cellStyle name="Comma 3 2 2 2 4 10" xfId="2805"/>
    <cellStyle name="Comma 3 2 2 2 4 2" xfId="1763"/>
    <cellStyle name="Comma 3 2 2 2 4 2 2" xfId="18407"/>
    <cellStyle name="Comma 3 2 2 2 4 2 3" xfId="16323"/>
    <cellStyle name="Comma 3 2 2 2 4 2 4" xfId="14239"/>
    <cellStyle name="Comma 3 2 2 2 4 2 5" xfId="12155"/>
    <cellStyle name="Comma 3 2 2 2 4 2 6" xfId="10071"/>
    <cellStyle name="Comma 3 2 2 2 4 2 7" xfId="7987"/>
    <cellStyle name="Comma 3 2 2 2 4 2 8" xfId="5903"/>
    <cellStyle name="Comma 3 2 2 2 4 2 9" xfId="3847"/>
    <cellStyle name="Comma 3 2 2 2 4 3" xfId="17365"/>
    <cellStyle name="Comma 3 2 2 2 4 4" xfId="15281"/>
    <cellStyle name="Comma 3 2 2 2 4 5" xfId="13197"/>
    <cellStyle name="Comma 3 2 2 2 4 6" xfId="11113"/>
    <cellStyle name="Comma 3 2 2 2 4 7" xfId="9029"/>
    <cellStyle name="Comma 3 2 2 2 4 8" xfId="6945"/>
    <cellStyle name="Comma 3 2 2 2 4 9" xfId="4875"/>
    <cellStyle name="Comma 3 2 2 2 5" xfId="1243"/>
    <cellStyle name="Comma 3 2 2 2 5 2" xfId="17887"/>
    <cellStyle name="Comma 3 2 2 2 5 3" xfId="15803"/>
    <cellStyle name="Comma 3 2 2 2 5 4" xfId="13719"/>
    <cellStyle name="Comma 3 2 2 2 5 5" xfId="11635"/>
    <cellStyle name="Comma 3 2 2 2 5 6" xfId="9551"/>
    <cellStyle name="Comma 3 2 2 2 5 7" xfId="7467"/>
    <cellStyle name="Comma 3 2 2 2 5 8" xfId="5389"/>
    <cellStyle name="Comma 3 2 2 2 5 9" xfId="3327"/>
    <cellStyle name="Comma 3 2 2 2 6" xfId="16845"/>
    <cellStyle name="Comma 3 2 2 2 7" xfId="14761"/>
    <cellStyle name="Comma 3 2 2 2 8" xfId="12677"/>
    <cellStyle name="Comma 3 2 2 2 9" xfId="10593"/>
    <cellStyle name="Comma 3 2 2 3" xfId="147"/>
    <cellStyle name="Comma 3 2 2 3 10" xfId="8471"/>
    <cellStyle name="Comma 3 2 2 3 11" xfId="6387"/>
    <cellStyle name="Comma 3 2 2 3 12" xfId="4325"/>
    <cellStyle name="Comma 3 2 2 3 13" xfId="2247"/>
    <cellStyle name="Comma 3 2 2 3 2" xfId="269"/>
    <cellStyle name="Comma 3 2 2 3 2 10" xfId="6501"/>
    <cellStyle name="Comma 3 2 2 3 2 11" xfId="4433"/>
    <cellStyle name="Comma 3 2 2 3 2 12" xfId="2361"/>
    <cellStyle name="Comma 3 2 2 3 2 2" xfId="534"/>
    <cellStyle name="Comma 3 2 2 3 2 2 10" xfId="4690"/>
    <cellStyle name="Comma 3 2 2 3 2 2 11" xfId="2620"/>
    <cellStyle name="Comma 3 2 2 3 2 2 2" xfId="1048"/>
    <cellStyle name="Comma 3 2 2 3 2 2 2 10" xfId="3134"/>
    <cellStyle name="Comma 3 2 2 3 2 2 2 2" xfId="2092"/>
    <cellStyle name="Comma 3 2 2 3 2 2 2 2 2" xfId="18736"/>
    <cellStyle name="Comma 3 2 2 3 2 2 2 2 3" xfId="16652"/>
    <cellStyle name="Comma 3 2 2 3 2 2 2 2 4" xfId="14568"/>
    <cellStyle name="Comma 3 2 2 3 2 2 2 2 5" xfId="12484"/>
    <cellStyle name="Comma 3 2 2 3 2 2 2 2 6" xfId="10400"/>
    <cellStyle name="Comma 3 2 2 3 2 2 2 2 7" xfId="8316"/>
    <cellStyle name="Comma 3 2 2 3 2 2 2 2 8" xfId="6232"/>
    <cellStyle name="Comma 3 2 2 3 2 2 2 2 9" xfId="4176"/>
    <cellStyle name="Comma 3 2 2 3 2 2 2 3" xfId="17694"/>
    <cellStyle name="Comma 3 2 2 3 2 2 2 4" xfId="15610"/>
    <cellStyle name="Comma 3 2 2 3 2 2 2 5" xfId="13526"/>
    <cellStyle name="Comma 3 2 2 3 2 2 2 6" xfId="11442"/>
    <cellStyle name="Comma 3 2 2 3 2 2 2 7" xfId="9358"/>
    <cellStyle name="Comma 3 2 2 3 2 2 2 8" xfId="7274"/>
    <cellStyle name="Comma 3 2 2 3 2 2 2 9" xfId="5204"/>
    <cellStyle name="Comma 3 2 2 3 2 2 3" xfId="1578"/>
    <cellStyle name="Comma 3 2 2 3 2 2 3 2" xfId="18222"/>
    <cellStyle name="Comma 3 2 2 3 2 2 3 3" xfId="16138"/>
    <cellStyle name="Comma 3 2 2 3 2 2 3 4" xfId="14054"/>
    <cellStyle name="Comma 3 2 2 3 2 2 3 5" xfId="11970"/>
    <cellStyle name="Comma 3 2 2 3 2 2 3 6" xfId="9886"/>
    <cellStyle name="Comma 3 2 2 3 2 2 3 7" xfId="7802"/>
    <cellStyle name="Comma 3 2 2 3 2 2 3 8" xfId="5718"/>
    <cellStyle name="Comma 3 2 2 3 2 2 3 9" xfId="3662"/>
    <cellStyle name="Comma 3 2 2 3 2 2 4" xfId="17180"/>
    <cellStyle name="Comma 3 2 2 3 2 2 5" xfId="15096"/>
    <cellStyle name="Comma 3 2 2 3 2 2 6" xfId="13012"/>
    <cellStyle name="Comma 3 2 2 3 2 2 7" xfId="10928"/>
    <cellStyle name="Comma 3 2 2 3 2 2 8" xfId="8844"/>
    <cellStyle name="Comma 3 2 2 3 2 2 9" xfId="6760"/>
    <cellStyle name="Comma 3 2 2 3 2 3" xfId="791"/>
    <cellStyle name="Comma 3 2 2 3 2 3 10" xfId="2877"/>
    <cellStyle name="Comma 3 2 2 3 2 3 2" xfId="1835"/>
    <cellStyle name="Comma 3 2 2 3 2 3 2 2" xfId="18479"/>
    <cellStyle name="Comma 3 2 2 3 2 3 2 3" xfId="16395"/>
    <cellStyle name="Comma 3 2 2 3 2 3 2 4" xfId="14311"/>
    <cellStyle name="Comma 3 2 2 3 2 3 2 5" xfId="12227"/>
    <cellStyle name="Comma 3 2 2 3 2 3 2 6" xfId="10143"/>
    <cellStyle name="Comma 3 2 2 3 2 3 2 7" xfId="8059"/>
    <cellStyle name="Comma 3 2 2 3 2 3 2 8" xfId="5975"/>
    <cellStyle name="Comma 3 2 2 3 2 3 2 9" xfId="3919"/>
    <cellStyle name="Comma 3 2 2 3 2 3 3" xfId="17437"/>
    <cellStyle name="Comma 3 2 2 3 2 3 4" xfId="15353"/>
    <cellStyle name="Comma 3 2 2 3 2 3 5" xfId="13269"/>
    <cellStyle name="Comma 3 2 2 3 2 3 6" xfId="11185"/>
    <cellStyle name="Comma 3 2 2 3 2 3 7" xfId="9101"/>
    <cellStyle name="Comma 3 2 2 3 2 3 8" xfId="7017"/>
    <cellStyle name="Comma 3 2 2 3 2 3 9" xfId="4947"/>
    <cellStyle name="Comma 3 2 2 3 2 4" xfId="1319"/>
    <cellStyle name="Comma 3 2 2 3 2 4 2" xfId="17963"/>
    <cellStyle name="Comma 3 2 2 3 2 4 3" xfId="15879"/>
    <cellStyle name="Comma 3 2 2 3 2 4 4" xfId="13795"/>
    <cellStyle name="Comma 3 2 2 3 2 4 5" xfId="11711"/>
    <cellStyle name="Comma 3 2 2 3 2 4 6" xfId="9627"/>
    <cellStyle name="Comma 3 2 2 3 2 4 7" xfId="7543"/>
    <cellStyle name="Comma 3 2 2 3 2 4 8" xfId="5461"/>
    <cellStyle name="Comma 3 2 2 3 2 4 9" xfId="3403"/>
    <cellStyle name="Comma 3 2 2 3 2 5" xfId="16921"/>
    <cellStyle name="Comma 3 2 2 3 2 6" xfId="14837"/>
    <cellStyle name="Comma 3 2 2 3 2 7" xfId="12753"/>
    <cellStyle name="Comma 3 2 2 3 2 8" xfId="10669"/>
    <cellStyle name="Comma 3 2 2 3 2 9" xfId="8585"/>
    <cellStyle name="Comma 3 2 2 3 3" xfId="426"/>
    <cellStyle name="Comma 3 2 2 3 3 10" xfId="4582"/>
    <cellStyle name="Comma 3 2 2 3 3 11" xfId="2512"/>
    <cellStyle name="Comma 3 2 2 3 3 2" xfId="940"/>
    <cellStyle name="Comma 3 2 2 3 3 2 10" xfId="3026"/>
    <cellStyle name="Comma 3 2 2 3 3 2 2" xfId="1984"/>
    <cellStyle name="Comma 3 2 2 3 3 2 2 2" xfId="18628"/>
    <cellStyle name="Comma 3 2 2 3 3 2 2 3" xfId="16544"/>
    <cellStyle name="Comma 3 2 2 3 3 2 2 4" xfId="14460"/>
    <cellStyle name="Comma 3 2 2 3 3 2 2 5" xfId="12376"/>
    <cellStyle name="Comma 3 2 2 3 3 2 2 6" xfId="10292"/>
    <cellStyle name="Comma 3 2 2 3 3 2 2 7" xfId="8208"/>
    <cellStyle name="Comma 3 2 2 3 3 2 2 8" xfId="6124"/>
    <cellStyle name="Comma 3 2 2 3 3 2 2 9" xfId="4068"/>
    <cellStyle name="Comma 3 2 2 3 3 2 3" xfId="17586"/>
    <cellStyle name="Comma 3 2 2 3 3 2 4" xfId="15502"/>
    <cellStyle name="Comma 3 2 2 3 3 2 5" xfId="13418"/>
    <cellStyle name="Comma 3 2 2 3 3 2 6" xfId="11334"/>
    <cellStyle name="Comma 3 2 2 3 3 2 7" xfId="9250"/>
    <cellStyle name="Comma 3 2 2 3 3 2 8" xfId="7166"/>
    <cellStyle name="Comma 3 2 2 3 3 2 9" xfId="5096"/>
    <cellStyle name="Comma 3 2 2 3 3 3" xfId="1470"/>
    <cellStyle name="Comma 3 2 2 3 3 3 2" xfId="18114"/>
    <cellStyle name="Comma 3 2 2 3 3 3 3" xfId="16030"/>
    <cellStyle name="Comma 3 2 2 3 3 3 4" xfId="13946"/>
    <cellStyle name="Comma 3 2 2 3 3 3 5" xfId="11862"/>
    <cellStyle name="Comma 3 2 2 3 3 3 6" xfId="9778"/>
    <cellStyle name="Comma 3 2 2 3 3 3 7" xfId="7694"/>
    <cellStyle name="Comma 3 2 2 3 3 3 8" xfId="5610"/>
    <cellStyle name="Comma 3 2 2 3 3 3 9" xfId="3554"/>
    <cellStyle name="Comma 3 2 2 3 3 4" xfId="17072"/>
    <cellStyle name="Comma 3 2 2 3 3 5" xfId="14988"/>
    <cellStyle name="Comma 3 2 2 3 3 6" xfId="12904"/>
    <cellStyle name="Comma 3 2 2 3 3 7" xfId="10820"/>
    <cellStyle name="Comma 3 2 2 3 3 8" xfId="8736"/>
    <cellStyle name="Comma 3 2 2 3 3 9" xfId="6652"/>
    <cellStyle name="Comma 3 2 2 3 4" xfId="683"/>
    <cellStyle name="Comma 3 2 2 3 4 10" xfId="2769"/>
    <cellStyle name="Comma 3 2 2 3 4 2" xfId="1727"/>
    <cellStyle name="Comma 3 2 2 3 4 2 2" xfId="18371"/>
    <cellStyle name="Comma 3 2 2 3 4 2 3" xfId="16287"/>
    <cellStyle name="Comma 3 2 2 3 4 2 4" xfId="14203"/>
    <cellStyle name="Comma 3 2 2 3 4 2 5" xfId="12119"/>
    <cellStyle name="Comma 3 2 2 3 4 2 6" xfId="10035"/>
    <cellStyle name="Comma 3 2 2 3 4 2 7" xfId="7951"/>
    <cellStyle name="Comma 3 2 2 3 4 2 8" xfId="5867"/>
    <cellStyle name="Comma 3 2 2 3 4 2 9" xfId="3811"/>
    <cellStyle name="Comma 3 2 2 3 4 3" xfId="17329"/>
    <cellStyle name="Comma 3 2 2 3 4 4" xfId="15245"/>
    <cellStyle name="Comma 3 2 2 3 4 5" xfId="13161"/>
    <cellStyle name="Comma 3 2 2 3 4 6" xfId="11077"/>
    <cellStyle name="Comma 3 2 2 3 4 7" xfId="8993"/>
    <cellStyle name="Comma 3 2 2 3 4 8" xfId="6909"/>
    <cellStyle name="Comma 3 2 2 3 4 9" xfId="4839"/>
    <cellStyle name="Comma 3 2 2 3 5" xfId="1205"/>
    <cellStyle name="Comma 3 2 2 3 5 2" xfId="17849"/>
    <cellStyle name="Comma 3 2 2 3 5 3" xfId="15765"/>
    <cellStyle name="Comma 3 2 2 3 5 4" xfId="13681"/>
    <cellStyle name="Comma 3 2 2 3 5 5" xfId="11597"/>
    <cellStyle name="Comma 3 2 2 3 5 6" xfId="9513"/>
    <cellStyle name="Comma 3 2 2 3 5 7" xfId="7429"/>
    <cellStyle name="Comma 3 2 2 3 5 8" xfId="5353"/>
    <cellStyle name="Comma 3 2 2 3 5 9" xfId="3289"/>
    <cellStyle name="Comma 3 2 2 3 6" xfId="16807"/>
    <cellStyle name="Comma 3 2 2 3 7" xfId="14723"/>
    <cellStyle name="Comma 3 2 2 3 8" xfId="12639"/>
    <cellStyle name="Comma 3 2 2 3 9" xfId="10555"/>
    <cellStyle name="Comma 3 2 2 4" xfId="230"/>
    <cellStyle name="Comma 3 2 2 4 10" xfId="6463"/>
    <cellStyle name="Comma 3 2 2 4 11" xfId="4397"/>
    <cellStyle name="Comma 3 2 2 4 12" xfId="2323"/>
    <cellStyle name="Comma 3 2 2 4 2" xfId="498"/>
    <cellStyle name="Comma 3 2 2 4 2 10" xfId="4654"/>
    <cellStyle name="Comma 3 2 2 4 2 11" xfId="2584"/>
    <cellStyle name="Comma 3 2 2 4 2 2" xfId="1012"/>
    <cellStyle name="Comma 3 2 2 4 2 2 10" xfId="3098"/>
    <cellStyle name="Comma 3 2 2 4 2 2 2" xfId="2056"/>
    <cellStyle name="Comma 3 2 2 4 2 2 2 2" xfId="18700"/>
    <cellStyle name="Comma 3 2 2 4 2 2 2 3" xfId="16616"/>
    <cellStyle name="Comma 3 2 2 4 2 2 2 4" xfId="14532"/>
    <cellStyle name="Comma 3 2 2 4 2 2 2 5" xfId="12448"/>
    <cellStyle name="Comma 3 2 2 4 2 2 2 6" xfId="10364"/>
    <cellStyle name="Comma 3 2 2 4 2 2 2 7" xfId="8280"/>
    <cellStyle name="Comma 3 2 2 4 2 2 2 8" xfId="6196"/>
    <cellStyle name="Comma 3 2 2 4 2 2 2 9" xfId="4140"/>
    <cellStyle name="Comma 3 2 2 4 2 2 3" xfId="17658"/>
    <cellStyle name="Comma 3 2 2 4 2 2 4" xfId="15574"/>
    <cellStyle name="Comma 3 2 2 4 2 2 5" xfId="13490"/>
    <cellStyle name="Comma 3 2 2 4 2 2 6" xfId="11406"/>
    <cellStyle name="Comma 3 2 2 4 2 2 7" xfId="9322"/>
    <cellStyle name="Comma 3 2 2 4 2 2 8" xfId="7238"/>
    <cellStyle name="Comma 3 2 2 4 2 2 9" xfId="5168"/>
    <cellStyle name="Comma 3 2 2 4 2 3" xfId="1542"/>
    <cellStyle name="Comma 3 2 2 4 2 3 2" xfId="18186"/>
    <cellStyle name="Comma 3 2 2 4 2 3 3" xfId="16102"/>
    <cellStyle name="Comma 3 2 2 4 2 3 4" xfId="14018"/>
    <cellStyle name="Comma 3 2 2 4 2 3 5" xfId="11934"/>
    <cellStyle name="Comma 3 2 2 4 2 3 6" xfId="9850"/>
    <cellStyle name="Comma 3 2 2 4 2 3 7" xfId="7766"/>
    <cellStyle name="Comma 3 2 2 4 2 3 8" xfId="5682"/>
    <cellStyle name="Comma 3 2 2 4 2 3 9" xfId="3626"/>
    <cellStyle name="Comma 3 2 2 4 2 4" xfId="17144"/>
    <cellStyle name="Comma 3 2 2 4 2 5" xfId="15060"/>
    <cellStyle name="Comma 3 2 2 4 2 6" xfId="12976"/>
    <cellStyle name="Comma 3 2 2 4 2 7" xfId="10892"/>
    <cellStyle name="Comma 3 2 2 4 2 8" xfId="8808"/>
    <cellStyle name="Comma 3 2 2 4 2 9" xfId="6724"/>
    <cellStyle name="Comma 3 2 2 4 3" xfId="755"/>
    <cellStyle name="Comma 3 2 2 4 3 10" xfId="2841"/>
    <cellStyle name="Comma 3 2 2 4 3 2" xfId="1799"/>
    <cellStyle name="Comma 3 2 2 4 3 2 2" xfId="18443"/>
    <cellStyle name="Comma 3 2 2 4 3 2 3" xfId="16359"/>
    <cellStyle name="Comma 3 2 2 4 3 2 4" xfId="14275"/>
    <cellStyle name="Comma 3 2 2 4 3 2 5" xfId="12191"/>
    <cellStyle name="Comma 3 2 2 4 3 2 6" xfId="10107"/>
    <cellStyle name="Comma 3 2 2 4 3 2 7" xfId="8023"/>
    <cellStyle name="Comma 3 2 2 4 3 2 8" xfId="5939"/>
    <cellStyle name="Comma 3 2 2 4 3 2 9" xfId="3883"/>
    <cellStyle name="Comma 3 2 2 4 3 3" xfId="17401"/>
    <cellStyle name="Comma 3 2 2 4 3 4" xfId="15317"/>
    <cellStyle name="Comma 3 2 2 4 3 5" xfId="13233"/>
    <cellStyle name="Comma 3 2 2 4 3 6" xfId="11149"/>
    <cellStyle name="Comma 3 2 2 4 3 7" xfId="9065"/>
    <cellStyle name="Comma 3 2 2 4 3 8" xfId="6981"/>
    <cellStyle name="Comma 3 2 2 4 3 9" xfId="4911"/>
    <cellStyle name="Comma 3 2 2 4 4" xfId="1281"/>
    <cellStyle name="Comma 3 2 2 4 4 2" xfId="17925"/>
    <cellStyle name="Comma 3 2 2 4 4 3" xfId="15841"/>
    <cellStyle name="Comma 3 2 2 4 4 4" xfId="13757"/>
    <cellStyle name="Comma 3 2 2 4 4 5" xfId="11673"/>
    <cellStyle name="Comma 3 2 2 4 4 6" xfId="9589"/>
    <cellStyle name="Comma 3 2 2 4 4 7" xfId="7505"/>
    <cellStyle name="Comma 3 2 2 4 4 8" xfId="5425"/>
    <cellStyle name="Comma 3 2 2 4 4 9" xfId="3365"/>
    <cellStyle name="Comma 3 2 2 4 5" xfId="16883"/>
    <cellStyle name="Comma 3 2 2 4 6" xfId="14799"/>
    <cellStyle name="Comma 3 2 2 4 7" xfId="12715"/>
    <cellStyle name="Comma 3 2 2 4 8" xfId="10631"/>
    <cellStyle name="Comma 3 2 2 4 9" xfId="8547"/>
    <cellStyle name="Comma 3 2 2 5" xfId="390"/>
    <cellStyle name="Comma 3 2 2 5 10" xfId="4546"/>
    <cellStyle name="Comma 3 2 2 5 11" xfId="2476"/>
    <cellStyle name="Comma 3 2 2 5 2" xfId="904"/>
    <cellStyle name="Comma 3 2 2 5 2 10" xfId="2990"/>
    <cellStyle name="Comma 3 2 2 5 2 2" xfId="1948"/>
    <cellStyle name="Comma 3 2 2 5 2 2 2" xfId="18592"/>
    <cellStyle name="Comma 3 2 2 5 2 2 3" xfId="16508"/>
    <cellStyle name="Comma 3 2 2 5 2 2 4" xfId="14424"/>
    <cellStyle name="Comma 3 2 2 5 2 2 5" xfId="12340"/>
    <cellStyle name="Comma 3 2 2 5 2 2 6" xfId="10256"/>
    <cellStyle name="Comma 3 2 2 5 2 2 7" xfId="8172"/>
    <cellStyle name="Comma 3 2 2 5 2 2 8" xfId="6088"/>
    <cellStyle name="Comma 3 2 2 5 2 2 9" xfId="4032"/>
    <cellStyle name="Comma 3 2 2 5 2 3" xfId="17550"/>
    <cellStyle name="Comma 3 2 2 5 2 4" xfId="15466"/>
    <cellStyle name="Comma 3 2 2 5 2 5" xfId="13382"/>
    <cellStyle name="Comma 3 2 2 5 2 6" xfId="11298"/>
    <cellStyle name="Comma 3 2 2 5 2 7" xfId="9214"/>
    <cellStyle name="Comma 3 2 2 5 2 8" xfId="7130"/>
    <cellStyle name="Comma 3 2 2 5 2 9" xfId="5060"/>
    <cellStyle name="Comma 3 2 2 5 3" xfId="1434"/>
    <cellStyle name="Comma 3 2 2 5 3 2" xfId="18078"/>
    <cellStyle name="Comma 3 2 2 5 3 3" xfId="15994"/>
    <cellStyle name="Comma 3 2 2 5 3 4" xfId="13910"/>
    <cellStyle name="Comma 3 2 2 5 3 5" xfId="11826"/>
    <cellStyle name="Comma 3 2 2 5 3 6" xfId="9742"/>
    <cellStyle name="Comma 3 2 2 5 3 7" xfId="7658"/>
    <cellStyle name="Comma 3 2 2 5 3 8" xfId="5574"/>
    <cellStyle name="Comma 3 2 2 5 3 9" xfId="3518"/>
    <cellStyle name="Comma 3 2 2 5 4" xfId="17036"/>
    <cellStyle name="Comma 3 2 2 5 5" xfId="14952"/>
    <cellStyle name="Comma 3 2 2 5 6" xfId="12868"/>
    <cellStyle name="Comma 3 2 2 5 7" xfId="10784"/>
    <cellStyle name="Comma 3 2 2 5 8" xfId="8700"/>
    <cellStyle name="Comma 3 2 2 5 9" xfId="6616"/>
    <cellStyle name="Comma 3 2 2 6" xfId="647"/>
    <cellStyle name="Comma 3 2 2 6 10" xfId="2733"/>
    <cellStyle name="Comma 3 2 2 6 2" xfId="1691"/>
    <cellStyle name="Comma 3 2 2 6 2 2" xfId="18335"/>
    <cellStyle name="Comma 3 2 2 6 2 3" xfId="16251"/>
    <cellStyle name="Comma 3 2 2 6 2 4" xfId="14167"/>
    <cellStyle name="Comma 3 2 2 6 2 5" xfId="12083"/>
    <cellStyle name="Comma 3 2 2 6 2 6" xfId="9999"/>
    <cellStyle name="Comma 3 2 2 6 2 7" xfId="7915"/>
    <cellStyle name="Comma 3 2 2 6 2 8" xfId="5831"/>
    <cellStyle name="Comma 3 2 2 6 2 9" xfId="3775"/>
    <cellStyle name="Comma 3 2 2 6 3" xfId="17293"/>
    <cellStyle name="Comma 3 2 2 6 4" xfId="15209"/>
    <cellStyle name="Comma 3 2 2 6 5" xfId="13125"/>
    <cellStyle name="Comma 3 2 2 6 6" xfId="11041"/>
    <cellStyle name="Comma 3 2 2 6 7" xfId="8957"/>
    <cellStyle name="Comma 3 2 2 6 8" xfId="6873"/>
    <cellStyle name="Comma 3 2 2 6 9" xfId="4803"/>
    <cellStyle name="Comma 3 2 2 7" xfId="1167"/>
    <cellStyle name="Comma 3 2 2 7 2" xfId="17811"/>
    <cellStyle name="Comma 3 2 2 7 3" xfId="15727"/>
    <cellStyle name="Comma 3 2 2 7 4" xfId="13643"/>
    <cellStyle name="Comma 3 2 2 7 5" xfId="11559"/>
    <cellStyle name="Comma 3 2 2 7 6" xfId="9475"/>
    <cellStyle name="Comma 3 2 2 7 7" xfId="7391"/>
    <cellStyle name="Comma 3 2 2 7 8" xfId="5317"/>
    <cellStyle name="Comma 3 2 2 7 9" xfId="3251"/>
    <cellStyle name="Comma 3 2 2 8" xfId="16769"/>
    <cellStyle name="Comma 3 2 2 9" xfId="14685"/>
    <cellStyle name="Comma 3 2 3" xfId="166"/>
    <cellStyle name="Comma 3 2 3 10" xfId="8490"/>
    <cellStyle name="Comma 3 2 3 11" xfId="6406"/>
    <cellStyle name="Comma 3 2 3 12" xfId="4343"/>
    <cellStyle name="Comma 3 2 3 13" xfId="2266"/>
    <cellStyle name="Comma 3 2 3 2" xfId="288"/>
    <cellStyle name="Comma 3 2 3 2 10" xfId="6520"/>
    <cellStyle name="Comma 3 2 3 2 11" xfId="4451"/>
    <cellStyle name="Comma 3 2 3 2 12" xfId="2380"/>
    <cellStyle name="Comma 3 2 3 2 2" xfId="552"/>
    <cellStyle name="Comma 3 2 3 2 2 10" xfId="4708"/>
    <cellStyle name="Comma 3 2 3 2 2 11" xfId="2638"/>
    <cellStyle name="Comma 3 2 3 2 2 2" xfId="1066"/>
    <cellStyle name="Comma 3 2 3 2 2 2 10" xfId="3152"/>
    <cellStyle name="Comma 3 2 3 2 2 2 2" xfId="2110"/>
    <cellStyle name="Comma 3 2 3 2 2 2 2 2" xfId="18754"/>
    <cellStyle name="Comma 3 2 3 2 2 2 2 3" xfId="16670"/>
    <cellStyle name="Comma 3 2 3 2 2 2 2 4" xfId="14586"/>
    <cellStyle name="Comma 3 2 3 2 2 2 2 5" xfId="12502"/>
    <cellStyle name="Comma 3 2 3 2 2 2 2 6" xfId="10418"/>
    <cellStyle name="Comma 3 2 3 2 2 2 2 7" xfId="8334"/>
    <cellStyle name="Comma 3 2 3 2 2 2 2 8" xfId="6250"/>
    <cellStyle name="Comma 3 2 3 2 2 2 2 9" xfId="4194"/>
    <cellStyle name="Comma 3 2 3 2 2 2 3" xfId="17712"/>
    <cellStyle name="Comma 3 2 3 2 2 2 4" xfId="15628"/>
    <cellStyle name="Comma 3 2 3 2 2 2 5" xfId="13544"/>
    <cellStyle name="Comma 3 2 3 2 2 2 6" xfId="11460"/>
    <cellStyle name="Comma 3 2 3 2 2 2 7" xfId="9376"/>
    <cellStyle name="Comma 3 2 3 2 2 2 8" xfId="7292"/>
    <cellStyle name="Comma 3 2 3 2 2 2 9" xfId="5222"/>
    <cellStyle name="Comma 3 2 3 2 2 3" xfId="1596"/>
    <cellStyle name="Comma 3 2 3 2 2 3 2" xfId="18240"/>
    <cellStyle name="Comma 3 2 3 2 2 3 3" xfId="16156"/>
    <cellStyle name="Comma 3 2 3 2 2 3 4" xfId="14072"/>
    <cellStyle name="Comma 3 2 3 2 2 3 5" xfId="11988"/>
    <cellStyle name="Comma 3 2 3 2 2 3 6" xfId="9904"/>
    <cellStyle name="Comma 3 2 3 2 2 3 7" xfId="7820"/>
    <cellStyle name="Comma 3 2 3 2 2 3 8" xfId="5736"/>
    <cellStyle name="Comma 3 2 3 2 2 3 9" xfId="3680"/>
    <cellStyle name="Comma 3 2 3 2 2 4" xfId="17198"/>
    <cellStyle name="Comma 3 2 3 2 2 5" xfId="15114"/>
    <cellStyle name="Comma 3 2 3 2 2 6" xfId="13030"/>
    <cellStyle name="Comma 3 2 3 2 2 7" xfId="10946"/>
    <cellStyle name="Comma 3 2 3 2 2 8" xfId="8862"/>
    <cellStyle name="Comma 3 2 3 2 2 9" xfId="6778"/>
    <cellStyle name="Comma 3 2 3 2 3" xfId="809"/>
    <cellStyle name="Comma 3 2 3 2 3 10" xfId="2895"/>
    <cellStyle name="Comma 3 2 3 2 3 2" xfId="1853"/>
    <cellStyle name="Comma 3 2 3 2 3 2 2" xfId="18497"/>
    <cellStyle name="Comma 3 2 3 2 3 2 3" xfId="16413"/>
    <cellStyle name="Comma 3 2 3 2 3 2 4" xfId="14329"/>
    <cellStyle name="Comma 3 2 3 2 3 2 5" xfId="12245"/>
    <cellStyle name="Comma 3 2 3 2 3 2 6" xfId="10161"/>
    <cellStyle name="Comma 3 2 3 2 3 2 7" xfId="8077"/>
    <cellStyle name="Comma 3 2 3 2 3 2 8" xfId="5993"/>
    <cellStyle name="Comma 3 2 3 2 3 2 9" xfId="3937"/>
    <cellStyle name="Comma 3 2 3 2 3 3" xfId="17455"/>
    <cellStyle name="Comma 3 2 3 2 3 4" xfId="15371"/>
    <cellStyle name="Comma 3 2 3 2 3 5" xfId="13287"/>
    <cellStyle name="Comma 3 2 3 2 3 6" xfId="11203"/>
    <cellStyle name="Comma 3 2 3 2 3 7" xfId="9119"/>
    <cellStyle name="Comma 3 2 3 2 3 8" xfId="7035"/>
    <cellStyle name="Comma 3 2 3 2 3 9" xfId="4965"/>
    <cellStyle name="Comma 3 2 3 2 4" xfId="1338"/>
    <cellStyle name="Comma 3 2 3 2 4 2" xfId="17982"/>
    <cellStyle name="Comma 3 2 3 2 4 3" xfId="15898"/>
    <cellStyle name="Comma 3 2 3 2 4 4" xfId="13814"/>
    <cellStyle name="Comma 3 2 3 2 4 5" xfId="11730"/>
    <cellStyle name="Comma 3 2 3 2 4 6" xfId="9646"/>
    <cellStyle name="Comma 3 2 3 2 4 7" xfId="7562"/>
    <cellStyle name="Comma 3 2 3 2 4 8" xfId="5479"/>
    <cellStyle name="Comma 3 2 3 2 4 9" xfId="3422"/>
    <cellStyle name="Comma 3 2 3 2 5" xfId="16940"/>
    <cellStyle name="Comma 3 2 3 2 6" xfId="14856"/>
    <cellStyle name="Comma 3 2 3 2 7" xfId="12772"/>
    <cellStyle name="Comma 3 2 3 2 8" xfId="10688"/>
    <cellStyle name="Comma 3 2 3 2 9" xfId="8604"/>
    <cellStyle name="Comma 3 2 3 3" xfId="444"/>
    <cellStyle name="Comma 3 2 3 3 10" xfId="4600"/>
    <cellStyle name="Comma 3 2 3 3 11" xfId="2530"/>
    <cellStyle name="Comma 3 2 3 3 2" xfId="958"/>
    <cellStyle name="Comma 3 2 3 3 2 10" xfId="3044"/>
    <cellStyle name="Comma 3 2 3 3 2 2" xfId="2002"/>
    <cellStyle name="Comma 3 2 3 3 2 2 2" xfId="18646"/>
    <cellStyle name="Comma 3 2 3 3 2 2 3" xfId="16562"/>
    <cellStyle name="Comma 3 2 3 3 2 2 4" xfId="14478"/>
    <cellStyle name="Comma 3 2 3 3 2 2 5" xfId="12394"/>
    <cellStyle name="Comma 3 2 3 3 2 2 6" xfId="10310"/>
    <cellStyle name="Comma 3 2 3 3 2 2 7" xfId="8226"/>
    <cellStyle name="Comma 3 2 3 3 2 2 8" xfId="6142"/>
    <cellStyle name="Comma 3 2 3 3 2 2 9" xfId="4086"/>
    <cellStyle name="Comma 3 2 3 3 2 3" xfId="17604"/>
    <cellStyle name="Comma 3 2 3 3 2 4" xfId="15520"/>
    <cellStyle name="Comma 3 2 3 3 2 5" xfId="13436"/>
    <cellStyle name="Comma 3 2 3 3 2 6" xfId="11352"/>
    <cellStyle name="Comma 3 2 3 3 2 7" xfId="9268"/>
    <cellStyle name="Comma 3 2 3 3 2 8" xfId="7184"/>
    <cellStyle name="Comma 3 2 3 3 2 9" xfId="5114"/>
    <cellStyle name="Comma 3 2 3 3 3" xfId="1488"/>
    <cellStyle name="Comma 3 2 3 3 3 2" xfId="18132"/>
    <cellStyle name="Comma 3 2 3 3 3 3" xfId="16048"/>
    <cellStyle name="Comma 3 2 3 3 3 4" xfId="13964"/>
    <cellStyle name="Comma 3 2 3 3 3 5" xfId="11880"/>
    <cellStyle name="Comma 3 2 3 3 3 6" xfId="9796"/>
    <cellStyle name="Comma 3 2 3 3 3 7" xfId="7712"/>
    <cellStyle name="Comma 3 2 3 3 3 8" xfId="5628"/>
    <cellStyle name="Comma 3 2 3 3 3 9" xfId="3572"/>
    <cellStyle name="Comma 3 2 3 3 4" xfId="17090"/>
    <cellStyle name="Comma 3 2 3 3 5" xfId="15006"/>
    <cellStyle name="Comma 3 2 3 3 6" xfId="12922"/>
    <cellStyle name="Comma 3 2 3 3 7" xfId="10838"/>
    <cellStyle name="Comma 3 2 3 3 8" xfId="8754"/>
    <cellStyle name="Comma 3 2 3 3 9" xfId="6670"/>
    <cellStyle name="Comma 3 2 3 4" xfId="701"/>
    <cellStyle name="Comma 3 2 3 4 10" xfId="2787"/>
    <cellStyle name="Comma 3 2 3 4 2" xfId="1745"/>
    <cellStyle name="Comma 3 2 3 4 2 2" xfId="18389"/>
    <cellStyle name="Comma 3 2 3 4 2 3" xfId="16305"/>
    <cellStyle name="Comma 3 2 3 4 2 4" xfId="14221"/>
    <cellStyle name="Comma 3 2 3 4 2 5" xfId="12137"/>
    <cellStyle name="Comma 3 2 3 4 2 6" xfId="10053"/>
    <cellStyle name="Comma 3 2 3 4 2 7" xfId="7969"/>
    <cellStyle name="Comma 3 2 3 4 2 8" xfId="5885"/>
    <cellStyle name="Comma 3 2 3 4 2 9" xfId="3829"/>
    <cellStyle name="Comma 3 2 3 4 3" xfId="17347"/>
    <cellStyle name="Comma 3 2 3 4 4" xfId="15263"/>
    <cellStyle name="Comma 3 2 3 4 5" xfId="13179"/>
    <cellStyle name="Comma 3 2 3 4 6" xfId="11095"/>
    <cellStyle name="Comma 3 2 3 4 7" xfId="9011"/>
    <cellStyle name="Comma 3 2 3 4 8" xfId="6927"/>
    <cellStyle name="Comma 3 2 3 4 9" xfId="4857"/>
    <cellStyle name="Comma 3 2 3 5" xfId="1224"/>
    <cellStyle name="Comma 3 2 3 5 2" xfId="17868"/>
    <cellStyle name="Comma 3 2 3 5 3" xfId="15784"/>
    <cellStyle name="Comma 3 2 3 5 4" xfId="13700"/>
    <cellStyle name="Comma 3 2 3 5 5" xfId="11616"/>
    <cellStyle name="Comma 3 2 3 5 6" xfId="9532"/>
    <cellStyle name="Comma 3 2 3 5 7" xfId="7448"/>
    <cellStyle name="Comma 3 2 3 5 8" xfId="5371"/>
    <cellStyle name="Comma 3 2 3 5 9" xfId="3308"/>
    <cellStyle name="Comma 3 2 3 6" xfId="16826"/>
    <cellStyle name="Comma 3 2 3 7" xfId="14742"/>
    <cellStyle name="Comma 3 2 3 8" xfId="12658"/>
    <cellStyle name="Comma 3 2 3 9" xfId="10574"/>
    <cellStyle name="Comma 3 2 4" xfId="128"/>
    <cellStyle name="Comma 3 2 4 10" xfId="8452"/>
    <cellStyle name="Comma 3 2 4 11" xfId="6368"/>
    <cellStyle name="Comma 3 2 4 12" xfId="4307"/>
    <cellStyle name="Comma 3 2 4 13" xfId="2228"/>
    <cellStyle name="Comma 3 2 4 2" xfId="250"/>
    <cellStyle name="Comma 3 2 4 2 10" xfId="6482"/>
    <cellStyle name="Comma 3 2 4 2 11" xfId="4415"/>
    <cellStyle name="Comma 3 2 4 2 12" xfId="2342"/>
    <cellStyle name="Comma 3 2 4 2 2" xfId="516"/>
    <cellStyle name="Comma 3 2 4 2 2 10" xfId="4672"/>
    <cellStyle name="Comma 3 2 4 2 2 11" xfId="2602"/>
    <cellStyle name="Comma 3 2 4 2 2 2" xfId="1030"/>
    <cellStyle name="Comma 3 2 4 2 2 2 10" xfId="3116"/>
    <cellStyle name="Comma 3 2 4 2 2 2 2" xfId="2074"/>
    <cellStyle name="Comma 3 2 4 2 2 2 2 2" xfId="18718"/>
    <cellStyle name="Comma 3 2 4 2 2 2 2 3" xfId="16634"/>
    <cellStyle name="Comma 3 2 4 2 2 2 2 4" xfId="14550"/>
    <cellStyle name="Comma 3 2 4 2 2 2 2 5" xfId="12466"/>
    <cellStyle name="Comma 3 2 4 2 2 2 2 6" xfId="10382"/>
    <cellStyle name="Comma 3 2 4 2 2 2 2 7" xfId="8298"/>
    <cellStyle name="Comma 3 2 4 2 2 2 2 8" xfId="6214"/>
    <cellStyle name="Comma 3 2 4 2 2 2 2 9" xfId="4158"/>
    <cellStyle name="Comma 3 2 4 2 2 2 3" xfId="17676"/>
    <cellStyle name="Comma 3 2 4 2 2 2 4" xfId="15592"/>
    <cellStyle name="Comma 3 2 4 2 2 2 5" xfId="13508"/>
    <cellStyle name="Comma 3 2 4 2 2 2 6" xfId="11424"/>
    <cellStyle name="Comma 3 2 4 2 2 2 7" xfId="9340"/>
    <cellStyle name="Comma 3 2 4 2 2 2 8" xfId="7256"/>
    <cellStyle name="Comma 3 2 4 2 2 2 9" xfId="5186"/>
    <cellStyle name="Comma 3 2 4 2 2 3" xfId="1560"/>
    <cellStyle name="Comma 3 2 4 2 2 3 2" xfId="18204"/>
    <cellStyle name="Comma 3 2 4 2 2 3 3" xfId="16120"/>
    <cellStyle name="Comma 3 2 4 2 2 3 4" xfId="14036"/>
    <cellStyle name="Comma 3 2 4 2 2 3 5" xfId="11952"/>
    <cellStyle name="Comma 3 2 4 2 2 3 6" xfId="9868"/>
    <cellStyle name="Comma 3 2 4 2 2 3 7" xfId="7784"/>
    <cellStyle name="Comma 3 2 4 2 2 3 8" xfId="5700"/>
    <cellStyle name="Comma 3 2 4 2 2 3 9" xfId="3644"/>
    <cellStyle name="Comma 3 2 4 2 2 4" xfId="17162"/>
    <cellStyle name="Comma 3 2 4 2 2 5" xfId="15078"/>
    <cellStyle name="Comma 3 2 4 2 2 6" xfId="12994"/>
    <cellStyle name="Comma 3 2 4 2 2 7" xfId="10910"/>
    <cellStyle name="Comma 3 2 4 2 2 8" xfId="8826"/>
    <cellStyle name="Comma 3 2 4 2 2 9" xfId="6742"/>
    <cellStyle name="Comma 3 2 4 2 3" xfId="773"/>
    <cellStyle name="Comma 3 2 4 2 3 10" xfId="2859"/>
    <cellStyle name="Comma 3 2 4 2 3 2" xfId="1817"/>
    <cellStyle name="Comma 3 2 4 2 3 2 2" xfId="18461"/>
    <cellStyle name="Comma 3 2 4 2 3 2 3" xfId="16377"/>
    <cellStyle name="Comma 3 2 4 2 3 2 4" xfId="14293"/>
    <cellStyle name="Comma 3 2 4 2 3 2 5" xfId="12209"/>
    <cellStyle name="Comma 3 2 4 2 3 2 6" xfId="10125"/>
    <cellStyle name="Comma 3 2 4 2 3 2 7" xfId="8041"/>
    <cellStyle name="Comma 3 2 4 2 3 2 8" xfId="5957"/>
    <cellStyle name="Comma 3 2 4 2 3 2 9" xfId="3901"/>
    <cellStyle name="Comma 3 2 4 2 3 3" xfId="17419"/>
    <cellStyle name="Comma 3 2 4 2 3 4" xfId="15335"/>
    <cellStyle name="Comma 3 2 4 2 3 5" xfId="13251"/>
    <cellStyle name="Comma 3 2 4 2 3 6" xfId="11167"/>
    <cellStyle name="Comma 3 2 4 2 3 7" xfId="9083"/>
    <cellStyle name="Comma 3 2 4 2 3 8" xfId="6999"/>
    <cellStyle name="Comma 3 2 4 2 3 9" xfId="4929"/>
    <cellStyle name="Comma 3 2 4 2 4" xfId="1300"/>
    <cellStyle name="Comma 3 2 4 2 4 2" xfId="17944"/>
    <cellStyle name="Comma 3 2 4 2 4 3" xfId="15860"/>
    <cellStyle name="Comma 3 2 4 2 4 4" xfId="13776"/>
    <cellStyle name="Comma 3 2 4 2 4 5" xfId="11692"/>
    <cellStyle name="Comma 3 2 4 2 4 6" xfId="9608"/>
    <cellStyle name="Comma 3 2 4 2 4 7" xfId="7524"/>
    <cellStyle name="Comma 3 2 4 2 4 8" xfId="5443"/>
    <cellStyle name="Comma 3 2 4 2 4 9" xfId="3384"/>
    <cellStyle name="Comma 3 2 4 2 5" xfId="16902"/>
    <cellStyle name="Comma 3 2 4 2 6" xfId="14818"/>
    <cellStyle name="Comma 3 2 4 2 7" xfId="12734"/>
    <cellStyle name="Comma 3 2 4 2 8" xfId="10650"/>
    <cellStyle name="Comma 3 2 4 2 9" xfId="8566"/>
    <cellStyle name="Comma 3 2 4 3" xfId="408"/>
    <cellStyle name="Comma 3 2 4 3 10" xfId="4564"/>
    <cellStyle name="Comma 3 2 4 3 11" xfId="2494"/>
    <cellStyle name="Comma 3 2 4 3 2" xfId="922"/>
    <cellStyle name="Comma 3 2 4 3 2 10" xfId="3008"/>
    <cellStyle name="Comma 3 2 4 3 2 2" xfId="1966"/>
    <cellStyle name="Comma 3 2 4 3 2 2 2" xfId="18610"/>
    <cellStyle name="Comma 3 2 4 3 2 2 3" xfId="16526"/>
    <cellStyle name="Comma 3 2 4 3 2 2 4" xfId="14442"/>
    <cellStyle name="Comma 3 2 4 3 2 2 5" xfId="12358"/>
    <cellStyle name="Comma 3 2 4 3 2 2 6" xfId="10274"/>
    <cellStyle name="Comma 3 2 4 3 2 2 7" xfId="8190"/>
    <cellStyle name="Comma 3 2 4 3 2 2 8" xfId="6106"/>
    <cellStyle name="Comma 3 2 4 3 2 2 9" xfId="4050"/>
    <cellStyle name="Comma 3 2 4 3 2 3" xfId="17568"/>
    <cellStyle name="Comma 3 2 4 3 2 4" xfId="15484"/>
    <cellStyle name="Comma 3 2 4 3 2 5" xfId="13400"/>
    <cellStyle name="Comma 3 2 4 3 2 6" xfId="11316"/>
    <cellStyle name="Comma 3 2 4 3 2 7" xfId="9232"/>
    <cellStyle name="Comma 3 2 4 3 2 8" xfId="7148"/>
    <cellStyle name="Comma 3 2 4 3 2 9" xfId="5078"/>
    <cellStyle name="Comma 3 2 4 3 3" xfId="1452"/>
    <cellStyle name="Comma 3 2 4 3 3 2" xfId="18096"/>
    <cellStyle name="Comma 3 2 4 3 3 3" xfId="16012"/>
    <cellStyle name="Comma 3 2 4 3 3 4" xfId="13928"/>
    <cellStyle name="Comma 3 2 4 3 3 5" xfId="11844"/>
    <cellStyle name="Comma 3 2 4 3 3 6" xfId="9760"/>
    <cellStyle name="Comma 3 2 4 3 3 7" xfId="7676"/>
    <cellStyle name="Comma 3 2 4 3 3 8" xfId="5592"/>
    <cellStyle name="Comma 3 2 4 3 3 9" xfId="3536"/>
    <cellStyle name="Comma 3 2 4 3 4" xfId="17054"/>
    <cellStyle name="Comma 3 2 4 3 5" xfId="14970"/>
    <cellStyle name="Comma 3 2 4 3 6" xfId="12886"/>
    <cellStyle name="Comma 3 2 4 3 7" xfId="10802"/>
    <cellStyle name="Comma 3 2 4 3 8" xfId="8718"/>
    <cellStyle name="Comma 3 2 4 3 9" xfId="6634"/>
    <cellStyle name="Comma 3 2 4 4" xfId="665"/>
    <cellStyle name="Comma 3 2 4 4 10" xfId="2751"/>
    <cellStyle name="Comma 3 2 4 4 2" xfId="1709"/>
    <cellStyle name="Comma 3 2 4 4 2 2" xfId="18353"/>
    <cellStyle name="Comma 3 2 4 4 2 3" xfId="16269"/>
    <cellStyle name="Comma 3 2 4 4 2 4" xfId="14185"/>
    <cellStyle name="Comma 3 2 4 4 2 5" xfId="12101"/>
    <cellStyle name="Comma 3 2 4 4 2 6" xfId="10017"/>
    <cellStyle name="Comma 3 2 4 4 2 7" xfId="7933"/>
    <cellStyle name="Comma 3 2 4 4 2 8" xfId="5849"/>
    <cellStyle name="Comma 3 2 4 4 2 9" xfId="3793"/>
    <cellStyle name="Comma 3 2 4 4 3" xfId="17311"/>
    <cellStyle name="Comma 3 2 4 4 4" xfId="15227"/>
    <cellStyle name="Comma 3 2 4 4 5" xfId="13143"/>
    <cellStyle name="Comma 3 2 4 4 6" xfId="11059"/>
    <cellStyle name="Comma 3 2 4 4 7" xfId="8975"/>
    <cellStyle name="Comma 3 2 4 4 8" xfId="6891"/>
    <cellStyle name="Comma 3 2 4 4 9" xfId="4821"/>
    <cellStyle name="Comma 3 2 4 5" xfId="1186"/>
    <cellStyle name="Comma 3 2 4 5 2" xfId="17830"/>
    <cellStyle name="Comma 3 2 4 5 3" xfId="15746"/>
    <cellStyle name="Comma 3 2 4 5 4" xfId="13662"/>
    <cellStyle name="Comma 3 2 4 5 5" xfId="11578"/>
    <cellStyle name="Comma 3 2 4 5 6" xfId="9494"/>
    <cellStyle name="Comma 3 2 4 5 7" xfId="7410"/>
    <cellStyle name="Comma 3 2 4 5 8" xfId="5335"/>
    <cellStyle name="Comma 3 2 4 5 9" xfId="3270"/>
    <cellStyle name="Comma 3 2 4 6" xfId="16788"/>
    <cellStyle name="Comma 3 2 4 7" xfId="14704"/>
    <cellStyle name="Comma 3 2 4 8" xfId="12620"/>
    <cellStyle name="Comma 3 2 4 9" xfId="10536"/>
    <cellStyle name="Comma 3 2 5" xfId="210"/>
    <cellStyle name="Comma 3 2 5 10" xfId="6444"/>
    <cellStyle name="Comma 3 2 5 11" xfId="4379"/>
    <cellStyle name="Comma 3 2 5 12" xfId="2304"/>
    <cellStyle name="Comma 3 2 5 2" xfId="480"/>
    <cellStyle name="Comma 3 2 5 2 10" xfId="4636"/>
    <cellStyle name="Comma 3 2 5 2 11" xfId="2566"/>
    <cellStyle name="Comma 3 2 5 2 2" xfId="994"/>
    <cellStyle name="Comma 3 2 5 2 2 10" xfId="3080"/>
    <cellStyle name="Comma 3 2 5 2 2 2" xfId="2038"/>
    <cellStyle name="Comma 3 2 5 2 2 2 2" xfId="18682"/>
    <cellStyle name="Comma 3 2 5 2 2 2 3" xfId="16598"/>
    <cellStyle name="Comma 3 2 5 2 2 2 4" xfId="14514"/>
    <cellStyle name="Comma 3 2 5 2 2 2 5" xfId="12430"/>
    <cellStyle name="Comma 3 2 5 2 2 2 6" xfId="10346"/>
    <cellStyle name="Comma 3 2 5 2 2 2 7" xfId="8262"/>
    <cellStyle name="Comma 3 2 5 2 2 2 8" xfId="6178"/>
    <cellStyle name="Comma 3 2 5 2 2 2 9" xfId="4122"/>
    <cellStyle name="Comma 3 2 5 2 2 3" xfId="17640"/>
    <cellStyle name="Comma 3 2 5 2 2 4" xfId="15556"/>
    <cellStyle name="Comma 3 2 5 2 2 5" xfId="13472"/>
    <cellStyle name="Comma 3 2 5 2 2 6" xfId="11388"/>
    <cellStyle name="Comma 3 2 5 2 2 7" xfId="9304"/>
    <cellStyle name="Comma 3 2 5 2 2 8" xfId="7220"/>
    <cellStyle name="Comma 3 2 5 2 2 9" xfId="5150"/>
    <cellStyle name="Comma 3 2 5 2 3" xfId="1524"/>
    <cellStyle name="Comma 3 2 5 2 3 2" xfId="18168"/>
    <cellStyle name="Comma 3 2 5 2 3 3" xfId="16084"/>
    <cellStyle name="Comma 3 2 5 2 3 4" xfId="14000"/>
    <cellStyle name="Comma 3 2 5 2 3 5" xfId="11916"/>
    <cellStyle name="Comma 3 2 5 2 3 6" xfId="9832"/>
    <cellStyle name="Comma 3 2 5 2 3 7" xfId="7748"/>
    <cellStyle name="Comma 3 2 5 2 3 8" xfId="5664"/>
    <cellStyle name="Comma 3 2 5 2 3 9" xfId="3608"/>
    <cellStyle name="Comma 3 2 5 2 4" xfId="17126"/>
    <cellStyle name="Comma 3 2 5 2 5" xfId="15042"/>
    <cellStyle name="Comma 3 2 5 2 6" xfId="12958"/>
    <cellStyle name="Comma 3 2 5 2 7" xfId="10874"/>
    <cellStyle name="Comma 3 2 5 2 8" xfId="8790"/>
    <cellStyle name="Comma 3 2 5 2 9" xfId="6706"/>
    <cellStyle name="Comma 3 2 5 3" xfId="737"/>
    <cellStyle name="Comma 3 2 5 3 10" xfId="2823"/>
    <cellStyle name="Comma 3 2 5 3 2" xfId="1781"/>
    <cellStyle name="Comma 3 2 5 3 2 2" xfId="18425"/>
    <cellStyle name="Comma 3 2 5 3 2 3" xfId="16341"/>
    <cellStyle name="Comma 3 2 5 3 2 4" xfId="14257"/>
    <cellStyle name="Comma 3 2 5 3 2 5" xfId="12173"/>
    <cellStyle name="Comma 3 2 5 3 2 6" xfId="10089"/>
    <cellStyle name="Comma 3 2 5 3 2 7" xfId="8005"/>
    <cellStyle name="Comma 3 2 5 3 2 8" xfId="5921"/>
    <cellStyle name="Comma 3 2 5 3 2 9" xfId="3865"/>
    <cellStyle name="Comma 3 2 5 3 3" xfId="17383"/>
    <cellStyle name="Comma 3 2 5 3 4" xfId="15299"/>
    <cellStyle name="Comma 3 2 5 3 5" xfId="13215"/>
    <cellStyle name="Comma 3 2 5 3 6" xfId="11131"/>
    <cellStyle name="Comma 3 2 5 3 7" xfId="9047"/>
    <cellStyle name="Comma 3 2 5 3 8" xfId="6963"/>
    <cellStyle name="Comma 3 2 5 3 9" xfId="4893"/>
    <cellStyle name="Comma 3 2 5 4" xfId="1262"/>
    <cellStyle name="Comma 3 2 5 4 2" xfId="17906"/>
    <cellStyle name="Comma 3 2 5 4 3" xfId="15822"/>
    <cellStyle name="Comma 3 2 5 4 4" xfId="13738"/>
    <cellStyle name="Comma 3 2 5 4 5" xfId="11654"/>
    <cellStyle name="Comma 3 2 5 4 6" xfId="9570"/>
    <cellStyle name="Comma 3 2 5 4 7" xfId="7486"/>
    <cellStyle name="Comma 3 2 5 4 8" xfId="5407"/>
    <cellStyle name="Comma 3 2 5 4 9" xfId="3346"/>
    <cellStyle name="Comma 3 2 5 5" xfId="16864"/>
    <cellStyle name="Comma 3 2 5 6" xfId="14780"/>
    <cellStyle name="Comma 3 2 5 7" xfId="12696"/>
    <cellStyle name="Comma 3 2 5 8" xfId="10612"/>
    <cellStyle name="Comma 3 2 5 9" xfId="8528"/>
    <cellStyle name="Comma 3 2 6" xfId="372"/>
    <cellStyle name="Comma 3 2 6 10" xfId="4528"/>
    <cellStyle name="Comma 3 2 6 11" xfId="2458"/>
    <cellStyle name="Comma 3 2 6 2" xfId="886"/>
    <cellStyle name="Comma 3 2 6 2 10" xfId="2972"/>
    <cellStyle name="Comma 3 2 6 2 2" xfId="1930"/>
    <cellStyle name="Comma 3 2 6 2 2 2" xfId="18574"/>
    <cellStyle name="Comma 3 2 6 2 2 3" xfId="16490"/>
    <cellStyle name="Comma 3 2 6 2 2 4" xfId="14406"/>
    <cellStyle name="Comma 3 2 6 2 2 5" xfId="12322"/>
    <cellStyle name="Comma 3 2 6 2 2 6" xfId="10238"/>
    <cellStyle name="Comma 3 2 6 2 2 7" xfId="8154"/>
    <cellStyle name="Comma 3 2 6 2 2 8" xfId="6070"/>
    <cellStyle name="Comma 3 2 6 2 2 9" xfId="4014"/>
    <cellStyle name="Comma 3 2 6 2 3" xfId="17532"/>
    <cellStyle name="Comma 3 2 6 2 4" xfId="15448"/>
    <cellStyle name="Comma 3 2 6 2 5" xfId="13364"/>
    <cellStyle name="Comma 3 2 6 2 6" xfId="11280"/>
    <cellStyle name="Comma 3 2 6 2 7" xfId="9196"/>
    <cellStyle name="Comma 3 2 6 2 8" xfId="7112"/>
    <cellStyle name="Comma 3 2 6 2 9" xfId="5042"/>
    <cellStyle name="Comma 3 2 6 3" xfId="1416"/>
    <cellStyle name="Comma 3 2 6 3 2" xfId="18060"/>
    <cellStyle name="Comma 3 2 6 3 3" xfId="15976"/>
    <cellStyle name="Comma 3 2 6 3 4" xfId="13892"/>
    <cellStyle name="Comma 3 2 6 3 5" xfId="11808"/>
    <cellStyle name="Comma 3 2 6 3 6" xfId="9724"/>
    <cellStyle name="Comma 3 2 6 3 7" xfId="7640"/>
    <cellStyle name="Comma 3 2 6 3 8" xfId="5556"/>
    <cellStyle name="Comma 3 2 6 3 9" xfId="3500"/>
    <cellStyle name="Comma 3 2 6 4" xfId="17018"/>
    <cellStyle name="Comma 3 2 6 5" xfId="14934"/>
    <cellStyle name="Comma 3 2 6 6" xfId="12850"/>
    <cellStyle name="Comma 3 2 6 7" xfId="10766"/>
    <cellStyle name="Comma 3 2 6 8" xfId="8682"/>
    <cellStyle name="Comma 3 2 6 9" xfId="6598"/>
    <cellStyle name="Comma 3 2 7" xfId="629"/>
    <cellStyle name="Comma 3 2 7 10" xfId="2715"/>
    <cellStyle name="Comma 3 2 7 2" xfId="1673"/>
    <cellStyle name="Comma 3 2 7 2 2" xfId="18317"/>
    <cellStyle name="Comma 3 2 7 2 3" xfId="16233"/>
    <cellStyle name="Comma 3 2 7 2 4" xfId="14149"/>
    <cellStyle name="Comma 3 2 7 2 5" xfId="12065"/>
    <cellStyle name="Comma 3 2 7 2 6" xfId="9981"/>
    <cellStyle name="Comma 3 2 7 2 7" xfId="7897"/>
    <cellStyle name="Comma 3 2 7 2 8" xfId="5813"/>
    <cellStyle name="Comma 3 2 7 2 9" xfId="3757"/>
    <cellStyle name="Comma 3 2 7 3" xfId="17275"/>
    <cellStyle name="Comma 3 2 7 4" xfId="15191"/>
    <cellStyle name="Comma 3 2 7 5" xfId="13107"/>
    <cellStyle name="Comma 3 2 7 6" xfId="11023"/>
    <cellStyle name="Comma 3 2 7 7" xfId="8939"/>
    <cellStyle name="Comma 3 2 7 8" xfId="6855"/>
    <cellStyle name="Comma 3 2 7 9" xfId="4785"/>
    <cellStyle name="Comma 3 2 8" xfId="1148"/>
    <cellStyle name="Comma 3 2 8 2" xfId="17792"/>
    <cellStyle name="Comma 3 2 8 3" xfId="15708"/>
    <cellStyle name="Comma 3 2 8 4" xfId="13624"/>
    <cellStyle name="Comma 3 2 8 5" xfId="11540"/>
    <cellStyle name="Comma 3 2 8 6" xfId="9456"/>
    <cellStyle name="Comma 3 2 8 7" xfId="7372"/>
    <cellStyle name="Comma 3 2 8 8" xfId="5299"/>
    <cellStyle name="Comma 3 2 8 9" xfId="3232"/>
    <cellStyle name="Comma 3 2 9" xfId="16750"/>
    <cellStyle name="Comma 3 3" xfId="98"/>
    <cellStyle name="Comma 3 3 10" xfId="12591"/>
    <cellStyle name="Comma 3 3 11" xfId="10507"/>
    <cellStyle name="Comma 3 3 12" xfId="8423"/>
    <cellStyle name="Comma 3 3 13" xfId="6339"/>
    <cellStyle name="Comma 3 3 14" xfId="4280"/>
    <cellStyle name="Comma 3 3 15" xfId="2199"/>
    <cellStyle name="Comma 3 3 2" xfId="176"/>
    <cellStyle name="Comma 3 3 2 10" xfId="8499"/>
    <cellStyle name="Comma 3 3 2 11" xfId="6415"/>
    <cellStyle name="Comma 3 3 2 12" xfId="4352"/>
    <cellStyle name="Comma 3 3 2 13" xfId="2275"/>
    <cellStyle name="Comma 3 3 2 2" xfId="298"/>
    <cellStyle name="Comma 3 3 2 2 10" xfId="6529"/>
    <cellStyle name="Comma 3 3 2 2 11" xfId="4460"/>
    <cellStyle name="Comma 3 3 2 2 12" xfId="2389"/>
    <cellStyle name="Comma 3 3 2 2 2" xfId="561"/>
    <cellStyle name="Comma 3 3 2 2 2 10" xfId="4717"/>
    <cellStyle name="Comma 3 3 2 2 2 11" xfId="2647"/>
    <cellStyle name="Comma 3 3 2 2 2 2" xfId="1075"/>
    <cellStyle name="Comma 3 3 2 2 2 2 10" xfId="3161"/>
    <cellStyle name="Comma 3 3 2 2 2 2 2" xfId="2119"/>
    <cellStyle name="Comma 3 3 2 2 2 2 2 2" xfId="18763"/>
    <cellStyle name="Comma 3 3 2 2 2 2 2 3" xfId="16679"/>
    <cellStyle name="Comma 3 3 2 2 2 2 2 4" xfId="14595"/>
    <cellStyle name="Comma 3 3 2 2 2 2 2 5" xfId="12511"/>
    <cellStyle name="Comma 3 3 2 2 2 2 2 6" xfId="10427"/>
    <cellStyle name="Comma 3 3 2 2 2 2 2 7" xfId="8343"/>
    <cellStyle name="Comma 3 3 2 2 2 2 2 8" xfId="6259"/>
    <cellStyle name="Comma 3 3 2 2 2 2 2 9" xfId="4203"/>
    <cellStyle name="Comma 3 3 2 2 2 2 3" xfId="17721"/>
    <cellStyle name="Comma 3 3 2 2 2 2 4" xfId="15637"/>
    <cellStyle name="Comma 3 3 2 2 2 2 5" xfId="13553"/>
    <cellStyle name="Comma 3 3 2 2 2 2 6" xfId="11469"/>
    <cellStyle name="Comma 3 3 2 2 2 2 7" xfId="9385"/>
    <cellStyle name="Comma 3 3 2 2 2 2 8" xfId="7301"/>
    <cellStyle name="Comma 3 3 2 2 2 2 9" xfId="5231"/>
    <cellStyle name="Comma 3 3 2 2 2 3" xfId="1605"/>
    <cellStyle name="Comma 3 3 2 2 2 3 2" xfId="18249"/>
    <cellStyle name="Comma 3 3 2 2 2 3 3" xfId="16165"/>
    <cellStyle name="Comma 3 3 2 2 2 3 4" xfId="14081"/>
    <cellStyle name="Comma 3 3 2 2 2 3 5" xfId="11997"/>
    <cellStyle name="Comma 3 3 2 2 2 3 6" xfId="9913"/>
    <cellStyle name="Comma 3 3 2 2 2 3 7" xfId="7829"/>
    <cellStyle name="Comma 3 3 2 2 2 3 8" xfId="5745"/>
    <cellStyle name="Comma 3 3 2 2 2 3 9" xfId="3689"/>
    <cellStyle name="Comma 3 3 2 2 2 4" xfId="17207"/>
    <cellStyle name="Comma 3 3 2 2 2 5" xfId="15123"/>
    <cellStyle name="Comma 3 3 2 2 2 6" xfId="13039"/>
    <cellStyle name="Comma 3 3 2 2 2 7" xfId="10955"/>
    <cellStyle name="Comma 3 3 2 2 2 8" xfId="8871"/>
    <cellStyle name="Comma 3 3 2 2 2 9" xfId="6787"/>
    <cellStyle name="Comma 3 3 2 2 3" xfId="818"/>
    <cellStyle name="Comma 3 3 2 2 3 10" xfId="2904"/>
    <cellStyle name="Comma 3 3 2 2 3 2" xfId="1862"/>
    <cellStyle name="Comma 3 3 2 2 3 2 2" xfId="18506"/>
    <cellStyle name="Comma 3 3 2 2 3 2 3" xfId="16422"/>
    <cellStyle name="Comma 3 3 2 2 3 2 4" xfId="14338"/>
    <cellStyle name="Comma 3 3 2 2 3 2 5" xfId="12254"/>
    <cellStyle name="Comma 3 3 2 2 3 2 6" xfId="10170"/>
    <cellStyle name="Comma 3 3 2 2 3 2 7" xfId="8086"/>
    <cellStyle name="Comma 3 3 2 2 3 2 8" xfId="6002"/>
    <cellStyle name="Comma 3 3 2 2 3 2 9" xfId="3946"/>
    <cellStyle name="Comma 3 3 2 2 3 3" xfId="17464"/>
    <cellStyle name="Comma 3 3 2 2 3 4" xfId="15380"/>
    <cellStyle name="Comma 3 3 2 2 3 5" xfId="13296"/>
    <cellStyle name="Comma 3 3 2 2 3 6" xfId="11212"/>
    <cellStyle name="Comma 3 3 2 2 3 7" xfId="9128"/>
    <cellStyle name="Comma 3 3 2 2 3 8" xfId="7044"/>
    <cellStyle name="Comma 3 3 2 2 3 9" xfId="4974"/>
    <cellStyle name="Comma 3 3 2 2 4" xfId="1347"/>
    <cellStyle name="Comma 3 3 2 2 4 2" xfId="17991"/>
    <cellStyle name="Comma 3 3 2 2 4 3" xfId="15907"/>
    <cellStyle name="Comma 3 3 2 2 4 4" xfId="13823"/>
    <cellStyle name="Comma 3 3 2 2 4 5" xfId="11739"/>
    <cellStyle name="Comma 3 3 2 2 4 6" xfId="9655"/>
    <cellStyle name="Comma 3 3 2 2 4 7" xfId="7571"/>
    <cellStyle name="Comma 3 3 2 2 4 8" xfId="5488"/>
    <cellStyle name="Comma 3 3 2 2 4 9" xfId="3431"/>
    <cellStyle name="Comma 3 3 2 2 5" xfId="16949"/>
    <cellStyle name="Comma 3 3 2 2 6" xfId="14865"/>
    <cellStyle name="Comma 3 3 2 2 7" xfId="12781"/>
    <cellStyle name="Comma 3 3 2 2 8" xfId="10697"/>
    <cellStyle name="Comma 3 3 2 2 9" xfId="8613"/>
    <cellStyle name="Comma 3 3 2 3" xfId="453"/>
    <cellStyle name="Comma 3 3 2 3 10" xfId="4609"/>
    <cellStyle name="Comma 3 3 2 3 11" xfId="2539"/>
    <cellStyle name="Comma 3 3 2 3 2" xfId="967"/>
    <cellStyle name="Comma 3 3 2 3 2 10" xfId="3053"/>
    <cellStyle name="Comma 3 3 2 3 2 2" xfId="2011"/>
    <cellStyle name="Comma 3 3 2 3 2 2 2" xfId="18655"/>
    <cellStyle name="Comma 3 3 2 3 2 2 3" xfId="16571"/>
    <cellStyle name="Comma 3 3 2 3 2 2 4" xfId="14487"/>
    <cellStyle name="Comma 3 3 2 3 2 2 5" xfId="12403"/>
    <cellStyle name="Comma 3 3 2 3 2 2 6" xfId="10319"/>
    <cellStyle name="Comma 3 3 2 3 2 2 7" xfId="8235"/>
    <cellStyle name="Comma 3 3 2 3 2 2 8" xfId="6151"/>
    <cellStyle name="Comma 3 3 2 3 2 2 9" xfId="4095"/>
    <cellStyle name="Comma 3 3 2 3 2 3" xfId="17613"/>
    <cellStyle name="Comma 3 3 2 3 2 4" xfId="15529"/>
    <cellStyle name="Comma 3 3 2 3 2 5" xfId="13445"/>
    <cellStyle name="Comma 3 3 2 3 2 6" xfId="11361"/>
    <cellStyle name="Comma 3 3 2 3 2 7" xfId="9277"/>
    <cellStyle name="Comma 3 3 2 3 2 8" xfId="7193"/>
    <cellStyle name="Comma 3 3 2 3 2 9" xfId="5123"/>
    <cellStyle name="Comma 3 3 2 3 3" xfId="1497"/>
    <cellStyle name="Comma 3 3 2 3 3 2" xfId="18141"/>
    <cellStyle name="Comma 3 3 2 3 3 3" xfId="16057"/>
    <cellStyle name="Comma 3 3 2 3 3 4" xfId="13973"/>
    <cellStyle name="Comma 3 3 2 3 3 5" xfId="11889"/>
    <cellStyle name="Comma 3 3 2 3 3 6" xfId="9805"/>
    <cellStyle name="Comma 3 3 2 3 3 7" xfId="7721"/>
    <cellStyle name="Comma 3 3 2 3 3 8" xfId="5637"/>
    <cellStyle name="Comma 3 3 2 3 3 9" xfId="3581"/>
    <cellStyle name="Comma 3 3 2 3 4" xfId="17099"/>
    <cellStyle name="Comma 3 3 2 3 5" xfId="15015"/>
    <cellStyle name="Comma 3 3 2 3 6" xfId="12931"/>
    <cellStyle name="Comma 3 3 2 3 7" xfId="10847"/>
    <cellStyle name="Comma 3 3 2 3 8" xfId="8763"/>
    <cellStyle name="Comma 3 3 2 3 9" xfId="6679"/>
    <cellStyle name="Comma 3 3 2 4" xfId="710"/>
    <cellStyle name="Comma 3 3 2 4 10" xfId="2796"/>
    <cellStyle name="Comma 3 3 2 4 2" xfId="1754"/>
    <cellStyle name="Comma 3 3 2 4 2 2" xfId="18398"/>
    <cellStyle name="Comma 3 3 2 4 2 3" xfId="16314"/>
    <cellStyle name="Comma 3 3 2 4 2 4" xfId="14230"/>
    <cellStyle name="Comma 3 3 2 4 2 5" xfId="12146"/>
    <cellStyle name="Comma 3 3 2 4 2 6" xfId="10062"/>
    <cellStyle name="Comma 3 3 2 4 2 7" xfId="7978"/>
    <cellStyle name="Comma 3 3 2 4 2 8" xfId="5894"/>
    <cellStyle name="Comma 3 3 2 4 2 9" xfId="3838"/>
    <cellStyle name="Comma 3 3 2 4 3" xfId="17356"/>
    <cellStyle name="Comma 3 3 2 4 4" xfId="15272"/>
    <cellStyle name="Comma 3 3 2 4 5" xfId="13188"/>
    <cellStyle name="Comma 3 3 2 4 6" xfId="11104"/>
    <cellStyle name="Comma 3 3 2 4 7" xfId="9020"/>
    <cellStyle name="Comma 3 3 2 4 8" xfId="6936"/>
    <cellStyle name="Comma 3 3 2 4 9" xfId="4866"/>
    <cellStyle name="Comma 3 3 2 5" xfId="1233"/>
    <cellStyle name="Comma 3 3 2 5 2" xfId="17877"/>
    <cellStyle name="Comma 3 3 2 5 3" xfId="15793"/>
    <cellStyle name="Comma 3 3 2 5 4" xfId="13709"/>
    <cellStyle name="Comma 3 3 2 5 5" xfId="11625"/>
    <cellStyle name="Comma 3 3 2 5 6" xfId="9541"/>
    <cellStyle name="Comma 3 3 2 5 7" xfId="7457"/>
    <cellStyle name="Comma 3 3 2 5 8" xfId="5380"/>
    <cellStyle name="Comma 3 3 2 5 9" xfId="3317"/>
    <cellStyle name="Comma 3 3 2 6" xfId="16835"/>
    <cellStyle name="Comma 3 3 2 7" xfId="14751"/>
    <cellStyle name="Comma 3 3 2 8" xfId="12667"/>
    <cellStyle name="Comma 3 3 2 9" xfId="10583"/>
    <cellStyle name="Comma 3 3 3" xfId="137"/>
    <cellStyle name="Comma 3 3 3 10" xfId="8461"/>
    <cellStyle name="Comma 3 3 3 11" xfId="6377"/>
    <cellStyle name="Comma 3 3 3 12" xfId="4316"/>
    <cellStyle name="Comma 3 3 3 13" xfId="2237"/>
    <cellStyle name="Comma 3 3 3 2" xfId="259"/>
    <cellStyle name="Comma 3 3 3 2 10" xfId="6491"/>
    <cellStyle name="Comma 3 3 3 2 11" xfId="4424"/>
    <cellStyle name="Comma 3 3 3 2 12" xfId="2351"/>
    <cellStyle name="Comma 3 3 3 2 2" xfId="525"/>
    <cellStyle name="Comma 3 3 3 2 2 10" xfId="4681"/>
    <cellStyle name="Comma 3 3 3 2 2 11" xfId="2611"/>
    <cellStyle name="Comma 3 3 3 2 2 2" xfId="1039"/>
    <cellStyle name="Comma 3 3 3 2 2 2 10" xfId="3125"/>
    <cellStyle name="Comma 3 3 3 2 2 2 2" xfId="2083"/>
    <cellStyle name="Comma 3 3 3 2 2 2 2 2" xfId="18727"/>
    <cellStyle name="Comma 3 3 3 2 2 2 2 3" xfId="16643"/>
    <cellStyle name="Comma 3 3 3 2 2 2 2 4" xfId="14559"/>
    <cellStyle name="Comma 3 3 3 2 2 2 2 5" xfId="12475"/>
    <cellStyle name="Comma 3 3 3 2 2 2 2 6" xfId="10391"/>
    <cellStyle name="Comma 3 3 3 2 2 2 2 7" xfId="8307"/>
    <cellStyle name="Comma 3 3 3 2 2 2 2 8" xfId="6223"/>
    <cellStyle name="Comma 3 3 3 2 2 2 2 9" xfId="4167"/>
    <cellStyle name="Comma 3 3 3 2 2 2 3" xfId="17685"/>
    <cellStyle name="Comma 3 3 3 2 2 2 4" xfId="15601"/>
    <cellStyle name="Comma 3 3 3 2 2 2 5" xfId="13517"/>
    <cellStyle name="Comma 3 3 3 2 2 2 6" xfId="11433"/>
    <cellStyle name="Comma 3 3 3 2 2 2 7" xfId="9349"/>
    <cellStyle name="Comma 3 3 3 2 2 2 8" xfId="7265"/>
    <cellStyle name="Comma 3 3 3 2 2 2 9" xfId="5195"/>
    <cellStyle name="Comma 3 3 3 2 2 3" xfId="1569"/>
    <cellStyle name="Comma 3 3 3 2 2 3 2" xfId="18213"/>
    <cellStyle name="Comma 3 3 3 2 2 3 3" xfId="16129"/>
    <cellStyle name="Comma 3 3 3 2 2 3 4" xfId="14045"/>
    <cellStyle name="Comma 3 3 3 2 2 3 5" xfId="11961"/>
    <cellStyle name="Comma 3 3 3 2 2 3 6" xfId="9877"/>
    <cellStyle name="Comma 3 3 3 2 2 3 7" xfId="7793"/>
    <cellStyle name="Comma 3 3 3 2 2 3 8" xfId="5709"/>
    <cellStyle name="Comma 3 3 3 2 2 3 9" xfId="3653"/>
    <cellStyle name="Comma 3 3 3 2 2 4" xfId="17171"/>
    <cellStyle name="Comma 3 3 3 2 2 5" xfId="15087"/>
    <cellStyle name="Comma 3 3 3 2 2 6" xfId="13003"/>
    <cellStyle name="Comma 3 3 3 2 2 7" xfId="10919"/>
    <cellStyle name="Comma 3 3 3 2 2 8" xfId="8835"/>
    <cellStyle name="Comma 3 3 3 2 2 9" xfId="6751"/>
    <cellStyle name="Comma 3 3 3 2 3" xfId="782"/>
    <cellStyle name="Comma 3 3 3 2 3 10" xfId="2868"/>
    <cellStyle name="Comma 3 3 3 2 3 2" xfId="1826"/>
    <cellStyle name="Comma 3 3 3 2 3 2 2" xfId="18470"/>
    <cellStyle name="Comma 3 3 3 2 3 2 3" xfId="16386"/>
    <cellStyle name="Comma 3 3 3 2 3 2 4" xfId="14302"/>
    <cellStyle name="Comma 3 3 3 2 3 2 5" xfId="12218"/>
    <cellStyle name="Comma 3 3 3 2 3 2 6" xfId="10134"/>
    <cellStyle name="Comma 3 3 3 2 3 2 7" xfId="8050"/>
    <cellStyle name="Comma 3 3 3 2 3 2 8" xfId="5966"/>
    <cellStyle name="Comma 3 3 3 2 3 2 9" xfId="3910"/>
    <cellStyle name="Comma 3 3 3 2 3 3" xfId="17428"/>
    <cellStyle name="Comma 3 3 3 2 3 4" xfId="15344"/>
    <cellStyle name="Comma 3 3 3 2 3 5" xfId="13260"/>
    <cellStyle name="Comma 3 3 3 2 3 6" xfId="11176"/>
    <cellStyle name="Comma 3 3 3 2 3 7" xfId="9092"/>
    <cellStyle name="Comma 3 3 3 2 3 8" xfId="7008"/>
    <cellStyle name="Comma 3 3 3 2 3 9" xfId="4938"/>
    <cellStyle name="Comma 3 3 3 2 4" xfId="1309"/>
    <cellStyle name="Comma 3 3 3 2 4 2" xfId="17953"/>
    <cellStyle name="Comma 3 3 3 2 4 3" xfId="15869"/>
    <cellStyle name="Comma 3 3 3 2 4 4" xfId="13785"/>
    <cellStyle name="Comma 3 3 3 2 4 5" xfId="11701"/>
    <cellStyle name="Comma 3 3 3 2 4 6" xfId="9617"/>
    <cellStyle name="Comma 3 3 3 2 4 7" xfId="7533"/>
    <cellStyle name="Comma 3 3 3 2 4 8" xfId="5452"/>
    <cellStyle name="Comma 3 3 3 2 4 9" xfId="3393"/>
    <cellStyle name="Comma 3 3 3 2 5" xfId="16911"/>
    <cellStyle name="Comma 3 3 3 2 6" xfId="14827"/>
    <cellStyle name="Comma 3 3 3 2 7" xfId="12743"/>
    <cellStyle name="Comma 3 3 3 2 8" xfId="10659"/>
    <cellStyle name="Comma 3 3 3 2 9" xfId="8575"/>
    <cellStyle name="Comma 3 3 3 3" xfId="417"/>
    <cellStyle name="Comma 3 3 3 3 10" xfId="4573"/>
    <cellStyle name="Comma 3 3 3 3 11" xfId="2503"/>
    <cellStyle name="Comma 3 3 3 3 2" xfId="931"/>
    <cellStyle name="Comma 3 3 3 3 2 10" xfId="3017"/>
    <cellStyle name="Comma 3 3 3 3 2 2" xfId="1975"/>
    <cellStyle name="Comma 3 3 3 3 2 2 2" xfId="18619"/>
    <cellStyle name="Comma 3 3 3 3 2 2 3" xfId="16535"/>
    <cellStyle name="Comma 3 3 3 3 2 2 4" xfId="14451"/>
    <cellStyle name="Comma 3 3 3 3 2 2 5" xfId="12367"/>
    <cellStyle name="Comma 3 3 3 3 2 2 6" xfId="10283"/>
    <cellStyle name="Comma 3 3 3 3 2 2 7" xfId="8199"/>
    <cellStyle name="Comma 3 3 3 3 2 2 8" xfId="6115"/>
    <cellStyle name="Comma 3 3 3 3 2 2 9" xfId="4059"/>
    <cellStyle name="Comma 3 3 3 3 2 3" xfId="17577"/>
    <cellStyle name="Comma 3 3 3 3 2 4" xfId="15493"/>
    <cellStyle name="Comma 3 3 3 3 2 5" xfId="13409"/>
    <cellStyle name="Comma 3 3 3 3 2 6" xfId="11325"/>
    <cellStyle name="Comma 3 3 3 3 2 7" xfId="9241"/>
    <cellStyle name="Comma 3 3 3 3 2 8" xfId="7157"/>
    <cellStyle name="Comma 3 3 3 3 2 9" xfId="5087"/>
    <cellStyle name="Comma 3 3 3 3 3" xfId="1461"/>
    <cellStyle name="Comma 3 3 3 3 3 2" xfId="18105"/>
    <cellStyle name="Comma 3 3 3 3 3 3" xfId="16021"/>
    <cellStyle name="Comma 3 3 3 3 3 4" xfId="13937"/>
    <cellStyle name="Comma 3 3 3 3 3 5" xfId="11853"/>
    <cellStyle name="Comma 3 3 3 3 3 6" xfId="9769"/>
    <cellStyle name="Comma 3 3 3 3 3 7" xfId="7685"/>
    <cellStyle name="Comma 3 3 3 3 3 8" xfId="5601"/>
    <cellStyle name="Comma 3 3 3 3 3 9" xfId="3545"/>
    <cellStyle name="Comma 3 3 3 3 4" xfId="17063"/>
    <cellStyle name="Comma 3 3 3 3 5" xfId="14979"/>
    <cellStyle name="Comma 3 3 3 3 6" xfId="12895"/>
    <cellStyle name="Comma 3 3 3 3 7" xfId="10811"/>
    <cellStyle name="Comma 3 3 3 3 8" xfId="8727"/>
    <cellStyle name="Comma 3 3 3 3 9" xfId="6643"/>
    <cellStyle name="Comma 3 3 3 4" xfId="674"/>
    <cellStyle name="Comma 3 3 3 4 10" xfId="2760"/>
    <cellStyle name="Comma 3 3 3 4 2" xfId="1718"/>
    <cellStyle name="Comma 3 3 3 4 2 2" xfId="18362"/>
    <cellStyle name="Comma 3 3 3 4 2 3" xfId="16278"/>
    <cellStyle name="Comma 3 3 3 4 2 4" xfId="14194"/>
    <cellStyle name="Comma 3 3 3 4 2 5" xfId="12110"/>
    <cellStyle name="Comma 3 3 3 4 2 6" xfId="10026"/>
    <cellStyle name="Comma 3 3 3 4 2 7" xfId="7942"/>
    <cellStyle name="Comma 3 3 3 4 2 8" xfId="5858"/>
    <cellStyle name="Comma 3 3 3 4 2 9" xfId="3802"/>
    <cellStyle name="Comma 3 3 3 4 3" xfId="17320"/>
    <cellStyle name="Comma 3 3 3 4 4" xfId="15236"/>
    <cellStyle name="Comma 3 3 3 4 5" xfId="13152"/>
    <cellStyle name="Comma 3 3 3 4 6" xfId="11068"/>
    <cellStyle name="Comma 3 3 3 4 7" xfId="8984"/>
    <cellStyle name="Comma 3 3 3 4 8" xfId="6900"/>
    <cellStyle name="Comma 3 3 3 4 9" xfId="4830"/>
    <cellStyle name="Comma 3 3 3 5" xfId="1195"/>
    <cellStyle name="Comma 3 3 3 5 2" xfId="17839"/>
    <cellStyle name="Comma 3 3 3 5 3" xfId="15755"/>
    <cellStyle name="Comma 3 3 3 5 4" xfId="13671"/>
    <cellStyle name="Comma 3 3 3 5 5" xfId="11587"/>
    <cellStyle name="Comma 3 3 3 5 6" xfId="9503"/>
    <cellStyle name="Comma 3 3 3 5 7" xfId="7419"/>
    <cellStyle name="Comma 3 3 3 5 8" xfId="5344"/>
    <cellStyle name="Comma 3 3 3 5 9" xfId="3279"/>
    <cellStyle name="Comma 3 3 3 6" xfId="16797"/>
    <cellStyle name="Comma 3 3 3 7" xfId="14713"/>
    <cellStyle name="Comma 3 3 3 8" xfId="12629"/>
    <cellStyle name="Comma 3 3 3 9" xfId="10545"/>
    <cellStyle name="Comma 3 3 4" xfId="220"/>
    <cellStyle name="Comma 3 3 4 10" xfId="6453"/>
    <cellStyle name="Comma 3 3 4 11" xfId="4388"/>
    <cellStyle name="Comma 3 3 4 12" xfId="2313"/>
    <cellStyle name="Comma 3 3 4 2" xfId="489"/>
    <cellStyle name="Comma 3 3 4 2 10" xfId="4645"/>
    <cellStyle name="Comma 3 3 4 2 11" xfId="2575"/>
    <cellStyle name="Comma 3 3 4 2 2" xfId="1003"/>
    <cellStyle name="Comma 3 3 4 2 2 10" xfId="3089"/>
    <cellStyle name="Comma 3 3 4 2 2 2" xfId="2047"/>
    <cellStyle name="Comma 3 3 4 2 2 2 2" xfId="18691"/>
    <cellStyle name="Comma 3 3 4 2 2 2 3" xfId="16607"/>
    <cellStyle name="Comma 3 3 4 2 2 2 4" xfId="14523"/>
    <cellStyle name="Comma 3 3 4 2 2 2 5" xfId="12439"/>
    <cellStyle name="Comma 3 3 4 2 2 2 6" xfId="10355"/>
    <cellStyle name="Comma 3 3 4 2 2 2 7" xfId="8271"/>
    <cellStyle name="Comma 3 3 4 2 2 2 8" xfId="6187"/>
    <cellStyle name="Comma 3 3 4 2 2 2 9" xfId="4131"/>
    <cellStyle name="Comma 3 3 4 2 2 3" xfId="17649"/>
    <cellStyle name="Comma 3 3 4 2 2 4" xfId="15565"/>
    <cellStyle name="Comma 3 3 4 2 2 5" xfId="13481"/>
    <cellStyle name="Comma 3 3 4 2 2 6" xfId="11397"/>
    <cellStyle name="Comma 3 3 4 2 2 7" xfId="9313"/>
    <cellStyle name="Comma 3 3 4 2 2 8" xfId="7229"/>
    <cellStyle name="Comma 3 3 4 2 2 9" xfId="5159"/>
    <cellStyle name="Comma 3 3 4 2 3" xfId="1533"/>
    <cellStyle name="Comma 3 3 4 2 3 2" xfId="18177"/>
    <cellStyle name="Comma 3 3 4 2 3 3" xfId="16093"/>
    <cellStyle name="Comma 3 3 4 2 3 4" xfId="14009"/>
    <cellStyle name="Comma 3 3 4 2 3 5" xfId="11925"/>
    <cellStyle name="Comma 3 3 4 2 3 6" xfId="9841"/>
    <cellStyle name="Comma 3 3 4 2 3 7" xfId="7757"/>
    <cellStyle name="Comma 3 3 4 2 3 8" xfId="5673"/>
    <cellStyle name="Comma 3 3 4 2 3 9" xfId="3617"/>
    <cellStyle name="Comma 3 3 4 2 4" xfId="17135"/>
    <cellStyle name="Comma 3 3 4 2 5" xfId="15051"/>
    <cellStyle name="Comma 3 3 4 2 6" xfId="12967"/>
    <cellStyle name="Comma 3 3 4 2 7" xfId="10883"/>
    <cellStyle name="Comma 3 3 4 2 8" xfId="8799"/>
    <cellStyle name="Comma 3 3 4 2 9" xfId="6715"/>
    <cellStyle name="Comma 3 3 4 3" xfId="746"/>
    <cellStyle name="Comma 3 3 4 3 10" xfId="2832"/>
    <cellStyle name="Comma 3 3 4 3 2" xfId="1790"/>
    <cellStyle name="Comma 3 3 4 3 2 2" xfId="18434"/>
    <cellStyle name="Comma 3 3 4 3 2 3" xfId="16350"/>
    <cellStyle name="Comma 3 3 4 3 2 4" xfId="14266"/>
    <cellStyle name="Comma 3 3 4 3 2 5" xfId="12182"/>
    <cellStyle name="Comma 3 3 4 3 2 6" xfId="10098"/>
    <cellStyle name="Comma 3 3 4 3 2 7" xfId="8014"/>
    <cellStyle name="Comma 3 3 4 3 2 8" xfId="5930"/>
    <cellStyle name="Comma 3 3 4 3 2 9" xfId="3874"/>
    <cellStyle name="Comma 3 3 4 3 3" xfId="17392"/>
    <cellStyle name="Comma 3 3 4 3 4" xfId="15308"/>
    <cellStyle name="Comma 3 3 4 3 5" xfId="13224"/>
    <cellStyle name="Comma 3 3 4 3 6" xfId="11140"/>
    <cellStyle name="Comma 3 3 4 3 7" xfId="9056"/>
    <cellStyle name="Comma 3 3 4 3 8" xfId="6972"/>
    <cellStyle name="Comma 3 3 4 3 9" xfId="4902"/>
    <cellStyle name="Comma 3 3 4 4" xfId="1271"/>
    <cellStyle name="Comma 3 3 4 4 2" xfId="17915"/>
    <cellStyle name="Comma 3 3 4 4 3" xfId="15831"/>
    <cellStyle name="Comma 3 3 4 4 4" xfId="13747"/>
    <cellStyle name="Comma 3 3 4 4 5" xfId="11663"/>
    <cellStyle name="Comma 3 3 4 4 6" xfId="9579"/>
    <cellStyle name="Comma 3 3 4 4 7" xfId="7495"/>
    <cellStyle name="Comma 3 3 4 4 8" xfId="5416"/>
    <cellStyle name="Comma 3 3 4 4 9" xfId="3355"/>
    <cellStyle name="Comma 3 3 4 5" xfId="16873"/>
    <cellStyle name="Comma 3 3 4 6" xfId="14789"/>
    <cellStyle name="Comma 3 3 4 7" xfId="12705"/>
    <cellStyle name="Comma 3 3 4 8" xfId="10621"/>
    <cellStyle name="Comma 3 3 4 9" xfId="8537"/>
    <cellStyle name="Comma 3 3 5" xfId="381"/>
    <cellStyle name="Comma 3 3 5 10" xfId="4537"/>
    <cellStyle name="Comma 3 3 5 11" xfId="2467"/>
    <cellStyle name="Comma 3 3 5 2" xfId="895"/>
    <cellStyle name="Comma 3 3 5 2 10" xfId="2981"/>
    <cellStyle name="Comma 3 3 5 2 2" xfId="1939"/>
    <cellStyle name="Comma 3 3 5 2 2 2" xfId="18583"/>
    <cellStyle name="Comma 3 3 5 2 2 3" xfId="16499"/>
    <cellStyle name="Comma 3 3 5 2 2 4" xfId="14415"/>
    <cellStyle name="Comma 3 3 5 2 2 5" xfId="12331"/>
    <cellStyle name="Comma 3 3 5 2 2 6" xfId="10247"/>
    <cellStyle name="Comma 3 3 5 2 2 7" xfId="8163"/>
    <cellStyle name="Comma 3 3 5 2 2 8" xfId="6079"/>
    <cellStyle name="Comma 3 3 5 2 2 9" xfId="4023"/>
    <cellStyle name="Comma 3 3 5 2 3" xfId="17541"/>
    <cellStyle name="Comma 3 3 5 2 4" xfId="15457"/>
    <cellStyle name="Comma 3 3 5 2 5" xfId="13373"/>
    <cellStyle name="Comma 3 3 5 2 6" xfId="11289"/>
    <cellStyle name="Comma 3 3 5 2 7" xfId="9205"/>
    <cellStyle name="Comma 3 3 5 2 8" xfId="7121"/>
    <cellStyle name="Comma 3 3 5 2 9" xfId="5051"/>
    <cellStyle name="Comma 3 3 5 3" xfId="1425"/>
    <cellStyle name="Comma 3 3 5 3 2" xfId="18069"/>
    <cellStyle name="Comma 3 3 5 3 3" xfId="15985"/>
    <cellStyle name="Comma 3 3 5 3 4" xfId="13901"/>
    <cellStyle name="Comma 3 3 5 3 5" xfId="11817"/>
    <cellStyle name="Comma 3 3 5 3 6" xfId="9733"/>
    <cellStyle name="Comma 3 3 5 3 7" xfId="7649"/>
    <cellStyle name="Comma 3 3 5 3 8" xfId="5565"/>
    <cellStyle name="Comma 3 3 5 3 9" xfId="3509"/>
    <cellStyle name="Comma 3 3 5 4" xfId="17027"/>
    <cellStyle name="Comma 3 3 5 5" xfId="14943"/>
    <cellStyle name="Comma 3 3 5 6" xfId="12859"/>
    <cellStyle name="Comma 3 3 5 7" xfId="10775"/>
    <cellStyle name="Comma 3 3 5 8" xfId="8691"/>
    <cellStyle name="Comma 3 3 5 9" xfId="6607"/>
    <cellStyle name="Comma 3 3 6" xfId="638"/>
    <cellStyle name="Comma 3 3 6 10" xfId="2724"/>
    <cellStyle name="Comma 3 3 6 2" xfId="1682"/>
    <cellStyle name="Comma 3 3 6 2 2" xfId="18326"/>
    <cellStyle name="Comma 3 3 6 2 3" xfId="16242"/>
    <cellStyle name="Comma 3 3 6 2 4" xfId="14158"/>
    <cellStyle name="Comma 3 3 6 2 5" xfId="12074"/>
    <cellStyle name="Comma 3 3 6 2 6" xfId="9990"/>
    <cellStyle name="Comma 3 3 6 2 7" xfId="7906"/>
    <cellStyle name="Comma 3 3 6 2 8" xfId="5822"/>
    <cellStyle name="Comma 3 3 6 2 9" xfId="3766"/>
    <cellStyle name="Comma 3 3 6 3" xfId="17284"/>
    <cellStyle name="Comma 3 3 6 4" xfId="15200"/>
    <cellStyle name="Comma 3 3 6 5" xfId="13116"/>
    <cellStyle name="Comma 3 3 6 6" xfId="11032"/>
    <cellStyle name="Comma 3 3 6 7" xfId="8948"/>
    <cellStyle name="Comma 3 3 6 8" xfId="6864"/>
    <cellStyle name="Comma 3 3 6 9" xfId="4794"/>
    <cellStyle name="Comma 3 3 7" xfId="1157"/>
    <cellStyle name="Comma 3 3 7 2" xfId="17801"/>
    <cellStyle name="Comma 3 3 7 3" xfId="15717"/>
    <cellStyle name="Comma 3 3 7 4" xfId="13633"/>
    <cellStyle name="Comma 3 3 7 5" xfId="11549"/>
    <cellStyle name="Comma 3 3 7 6" xfId="9465"/>
    <cellStyle name="Comma 3 3 7 7" xfId="7381"/>
    <cellStyle name="Comma 3 3 7 8" xfId="5308"/>
    <cellStyle name="Comma 3 3 7 9" xfId="3241"/>
    <cellStyle name="Comma 3 3 8" xfId="16759"/>
    <cellStyle name="Comma 3 3 9" xfId="14675"/>
    <cellStyle name="Comma 3 4" xfId="156"/>
    <cellStyle name="Comma 3 4 10" xfId="8480"/>
    <cellStyle name="Comma 3 4 11" xfId="6396"/>
    <cellStyle name="Comma 3 4 12" xfId="4334"/>
    <cellStyle name="Comma 3 4 13" xfId="2256"/>
    <cellStyle name="Comma 3 4 2" xfId="278"/>
    <cellStyle name="Comma 3 4 2 10" xfId="6510"/>
    <cellStyle name="Comma 3 4 2 11" xfId="4442"/>
    <cellStyle name="Comma 3 4 2 12" xfId="2370"/>
    <cellStyle name="Comma 3 4 2 2" xfId="543"/>
    <cellStyle name="Comma 3 4 2 2 10" xfId="4699"/>
    <cellStyle name="Comma 3 4 2 2 11" xfId="2629"/>
    <cellStyle name="Comma 3 4 2 2 2" xfId="1057"/>
    <cellStyle name="Comma 3 4 2 2 2 10" xfId="3143"/>
    <cellStyle name="Comma 3 4 2 2 2 2" xfId="2101"/>
    <cellStyle name="Comma 3 4 2 2 2 2 2" xfId="18745"/>
    <cellStyle name="Comma 3 4 2 2 2 2 3" xfId="16661"/>
    <cellStyle name="Comma 3 4 2 2 2 2 4" xfId="14577"/>
    <cellStyle name="Comma 3 4 2 2 2 2 5" xfId="12493"/>
    <cellStyle name="Comma 3 4 2 2 2 2 6" xfId="10409"/>
    <cellStyle name="Comma 3 4 2 2 2 2 7" xfId="8325"/>
    <cellStyle name="Comma 3 4 2 2 2 2 8" xfId="6241"/>
    <cellStyle name="Comma 3 4 2 2 2 2 9" xfId="4185"/>
    <cellStyle name="Comma 3 4 2 2 2 3" xfId="17703"/>
    <cellStyle name="Comma 3 4 2 2 2 4" xfId="15619"/>
    <cellStyle name="Comma 3 4 2 2 2 5" xfId="13535"/>
    <cellStyle name="Comma 3 4 2 2 2 6" xfId="11451"/>
    <cellStyle name="Comma 3 4 2 2 2 7" xfId="9367"/>
    <cellStyle name="Comma 3 4 2 2 2 8" xfId="7283"/>
    <cellStyle name="Comma 3 4 2 2 2 9" xfId="5213"/>
    <cellStyle name="Comma 3 4 2 2 3" xfId="1587"/>
    <cellStyle name="Comma 3 4 2 2 3 2" xfId="18231"/>
    <cellStyle name="Comma 3 4 2 2 3 3" xfId="16147"/>
    <cellStyle name="Comma 3 4 2 2 3 4" xfId="14063"/>
    <cellStyle name="Comma 3 4 2 2 3 5" xfId="11979"/>
    <cellStyle name="Comma 3 4 2 2 3 6" xfId="9895"/>
    <cellStyle name="Comma 3 4 2 2 3 7" xfId="7811"/>
    <cellStyle name="Comma 3 4 2 2 3 8" xfId="5727"/>
    <cellStyle name="Comma 3 4 2 2 3 9" xfId="3671"/>
    <cellStyle name="Comma 3 4 2 2 4" xfId="17189"/>
    <cellStyle name="Comma 3 4 2 2 5" xfId="15105"/>
    <cellStyle name="Comma 3 4 2 2 6" xfId="13021"/>
    <cellStyle name="Comma 3 4 2 2 7" xfId="10937"/>
    <cellStyle name="Comma 3 4 2 2 8" xfId="8853"/>
    <cellStyle name="Comma 3 4 2 2 9" xfId="6769"/>
    <cellStyle name="Comma 3 4 2 3" xfId="800"/>
    <cellStyle name="Comma 3 4 2 3 10" xfId="2886"/>
    <cellStyle name="Comma 3 4 2 3 2" xfId="1844"/>
    <cellStyle name="Comma 3 4 2 3 2 2" xfId="18488"/>
    <cellStyle name="Comma 3 4 2 3 2 3" xfId="16404"/>
    <cellStyle name="Comma 3 4 2 3 2 4" xfId="14320"/>
    <cellStyle name="Comma 3 4 2 3 2 5" xfId="12236"/>
    <cellStyle name="Comma 3 4 2 3 2 6" xfId="10152"/>
    <cellStyle name="Comma 3 4 2 3 2 7" xfId="8068"/>
    <cellStyle name="Comma 3 4 2 3 2 8" xfId="5984"/>
    <cellStyle name="Comma 3 4 2 3 2 9" xfId="3928"/>
    <cellStyle name="Comma 3 4 2 3 3" xfId="17446"/>
    <cellStyle name="Comma 3 4 2 3 4" xfId="15362"/>
    <cellStyle name="Comma 3 4 2 3 5" xfId="13278"/>
    <cellStyle name="Comma 3 4 2 3 6" xfId="11194"/>
    <cellStyle name="Comma 3 4 2 3 7" xfId="9110"/>
    <cellStyle name="Comma 3 4 2 3 8" xfId="7026"/>
    <cellStyle name="Comma 3 4 2 3 9" xfId="4956"/>
    <cellStyle name="Comma 3 4 2 4" xfId="1328"/>
    <cellStyle name="Comma 3 4 2 4 2" xfId="17972"/>
    <cellStyle name="Comma 3 4 2 4 3" xfId="15888"/>
    <cellStyle name="Comma 3 4 2 4 4" xfId="13804"/>
    <cellStyle name="Comma 3 4 2 4 5" xfId="11720"/>
    <cellStyle name="Comma 3 4 2 4 6" xfId="9636"/>
    <cellStyle name="Comma 3 4 2 4 7" xfId="7552"/>
    <cellStyle name="Comma 3 4 2 4 8" xfId="5470"/>
    <cellStyle name="Comma 3 4 2 4 9" xfId="3412"/>
    <cellStyle name="Comma 3 4 2 5" xfId="16930"/>
    <cellStyle name="Comma 3 4 2 6" xfId="14846"/>
    <cellStyle name="Comma 3 4 2 7" xfId="12762"/>
    <cellStyle name="Comma 3 4 2 8" xfId="10678"/>
    <cellStyle name="Comma 3 4 2 9" xfId="8594"/>
    <cellStyle name="Comma 3 4 3" xfId="435"/>
    <cellStyle name="Comma 3 4 3 10" xfId="4591"/>
    <cellStyle name="Comma 3 4 3 11" xfId="2521"/>
    <cellStyle name="Comma 3 4 3 2" xfId="949"/>
    <cellStyle name="Comma 3 4 3 2 10" xfId="3035"/>
    <cellStyle name="Comma 3 4 3 2 2" xfId="1993"/>
    <cellStyle name="Comma 3 4 3 2 2 2" xfId="18637"/>
    <cellStyle name="Comma 3 4 3 2 2 3" xfId="16553"/>
    <cellStyle name="Comma 3 4 3 2 2 4" xfId="14469"/>
    <cellStyle name="Comma 3 4 3 2 2 5" xfId="12385"/>
    <cellStyle name="Comma 3 4 3 2 2 6" xfId="10301"/>
    <cellStyle name="Comma 3 4 3 2 2 7" xfId="8217"/>
    <cellStyle name="Comma 3 4 3 2 2 8" xfId="6133"/>
    <cellStyle name="Comma 3 4 3 2 2 9" xfId="4077"/>
    <cellStyle name="Comma 3 4 3 2 3" xfId="17595"/>
    <cellStyle name="Comma 3 4 3 2 4" xfId="15511"/>
    <cellStyle name="Comma 3 4 3 2 5" xfId="13427"/>
    <cellStyle name="Comma 3 4 3 2 6" xfId="11343"/>
    <cellStyle name="Comma 3 4 3 2 7" xfId="9259"/>
    <cellStyle name="Comma 3 4 3 2 8" xfId="7175"/>
    <cellStyle name="Comma 3 4 3 2 9" xfId="5105"/>
    <cellStyle name="Comma 3 4 3 3" xfId="1479"/>
    <cellStyle name="Comma 3 4 3 3 2" xfId="18123"/>
    <cellStyle name="Comma 3 4 3 3 3" xfId="16039"/>
    <cellStyle name="Comma 3 4 3 3 4" xfId="13955"/>
    <cellStyle name="Comma 3 4 3 3 5" xfId="11871"/>
    <cellStyle name="Comma 3 4 3 3 6" xfId="9787"/>
    <cellStyle name="Comma 3 4 3 3 7" xfId="7703"/>
    <cellStyle name="Comma 3 4 3 3 8" xfId="5619"/>
    <cellStyle name="Comma 3 4 3 3 9" xfId="3563"/>
    <cellStyle name="Comma 3 4 3 4" xfId="17081"/>
    <cellStyle name="Comma 3 4 3 5" xfId="14997"/>
    <cellStyle name="Comma 3 4 3 6" xfId="12913"/>
    <cellStyle name="Comma 3 4 3 7" xfId="10829"/>
    <cellStyle name="Comma 3 4 3 8" xfId="8745"/>
    <cellStyle name="Comma 3 4 3 9" xfId="6661"/>
    <cellStyle name="Comma 3 4 4" xfId="692"/>
    <cellStyle name="Comma 3 4 4 10" xfId="2778"/>
    <cellStyle name="Comma 3 4 4 2" xfId="1736"/>
    <cellStyle name="Comma 3 4 4 2 2" xfId="18380"/>
    <cellStyle name="Comma 3 4 4 2 3" xfId="16296"/>
    <cellStyle name="Comma 3 4 4 2 4" xfId="14212"/>
    <cellStyle name="Comma 3 4 4 2 5" xfId="12128"/>
    <cellStyle name="Comma 3 4 4 2 6" xfId="10044"/>
    <cellStyle name="Comma 3 4 4 2 7" xfId="7960"/>
    <cellStyle name="Comma 3 4 4 2 8" xfId="5876"/>
    <cellStyle name="Comma 3 4 4 2 9" xfId="3820"/>
    <cellStyle name="Comma 3 4 4 3" xfId="17338"/>
    <cellStyle name="Comma 3 4 4 4" xfId="15254"/>
    <cellStyle name="Comma 3 4 4 5" xfId="13170"/>
    <cellStyle name="Comma 3 4 4 6" xfId="11086"/>
    <cellStyle name="Comma 3 4 4 7" xfId="9002"/>
    <cellStyle name="Comma 3 4 4 8" xfId="6918"/>
    <cellStyle name="Comma 3 4 4 9" xfId="4848"/>
    <cellStyle name="Comma 3 4 5" xfId="1214"/>
    <cellStyle name="Comma 3 4 5 2" xfId="17858"/>
    <cellStyle name="Comma 3 4 5 3" xfId="15774"/>
    <cellStyle name="Comma 3 4 5 4" xfId="13690"/>
    <cellStyle name="Comma 3 4 5 5" xfId="11606"/>
    <cellStyle name="Comma 3 4 5 6" xfId="9522"/>
    <cellStyle name="Comma 3 4 5 7" xfId="7438"/>
    <cellStyle name="Comma 3 4 5 8" xfId="5362"/>
    <cellStyle name="Comma 3 4 5 9" xfId="3298"/>
    <cellStyle name="Comma 3 4 6" xfId="16816"/>
    <cellStyle name="Comma 3 4 7" xfId="14732"/>
    <cellStyle name="Comma 3 4 8" xfId="12648"/>
    <cellStyle name="Comma 3 4 9" xfId="10564"/>
    <cellStyle name="Comma 3 5" xfId="118"/>
    <cellStyle name="Comma 3 5 10" xfId="8442"/>
    <cellStyle name="Comma 3 5 11" xfId="6358"/>
    <cellStyle name="Comma 3 5 12" xfId="4298"/>
    <cellStyle name="Comma 3 5 13" xfId="2218"/>
    <cellStyle name="Comma 3 5 2" xfId="240"/>
    <cellStyle name="Comma 3 5 2 10" xfId="6472"/>
    <cellStyle name="Comma 3 5 2 11" xfId="4406"/>
    <cellStyle name="Comma 3 5 2 12" xfId="2332"/>
    <cellStyle name="Comma 3 5 2 2" xfId="507"/>
    <cellStyle name="Comma 3 5 2 2 10" xfId="4663"/>
    <cellStyle name="Comma 3 5 2 2 11" xfId="2593"/>
    <cellStyle name="Comma 3 5 2 2 2" xfId="1021"/>
    <cellStyle name="Comma 3 5 2 2 2 10" xfId="3107"/>
    <cellStyle name="Comma 3 5 2 2 2 2" xfId="2065"/>
    <cellStyle name="Comma 3 5 2 2 2 2 2" xfId="18709"/>
    <cellStyle name="Comma 3 5 2 2 2 2 3" xfId="16625"/>
    <cellStyle name="Comma 3 5 2 2 2 2 4" xfId="14541"/>
    <cellStyle name="Comma 3 5 2 2 2 2 5" xfId="12457"/>
    <cellStyle name="Comma 3 5 2 2 2 2 6" xfId="10373"/>
    <cellStyle name="Comma 3 5 2 2 2 2 7" xfId="8289"/>
    <cellStyle name="Comma 3 5 2 2 2 2 8" xfId="6205"/>
    <cellStyle name="Comma 3 5 2 2 2 2 9" xfId="4149"/>
    <cellStyle name="Comma 3 5 2 2 2 3" xfId="17667"/>
    <cellStyle name="Comma 3 5 2 2 2 4" xfId="15583"/>
    <cellStyle name="Comma 3 5 2 2 2 5" xfId="13499"/>
    <cellStyle name="Comma 3 5 2 2 2 6" xfId="11415"/>
    <cellStyle name="Comma 3 5 2 2 2 7" xfId="9331"/>
    <cellStyle name="Comma 3 5 2 2 2 8" xfId="7247"/>
    <cellStyle name="Comma 3 5 2 2 2 9" xfId="5177"/>
    <cellStyle name="Comma 3 5 2 2 3" xfId="1551"/>
    <cellStyle name="Comma 3 5 2 2 3 2" xfId="18195"/>
    <cellStyle name="Comma 3 5 2 2 3 3" xfId="16111"/>
    <cellStyle name="Comma 3 5 2 2 3 4" xfId="14027"/>
    <cellStyle name="Comma 3 5 2 2 3 5" xfId="11943"/>
    <cellStyle name="Comma 3 5 2 2 3 6" xfId="9859"/>
    <cellStyle name="Comma 3 5 2 2 3 7" xfId="7775"/>
    <cellStyle name="Comma 3 5 2 2 3 8" xfId="5691"/>
    <cellStyle name="Comma 3 5 2 2 3 9" xfId="3635"/>
    <cellStyle name="Comma 3 5 2 2 4" xfId="17153"/>
    <cellStyle name="Comma 3 5 2 2 5" xfId="15069"/>
    <cellStyle name="Comma 3 5 2 2 6" xfId="12985"/>
    <cellStyle name="Comma 3 5 2 2 7" xfId="10901"/>
    <cellStyle name="Comma 3 5 2 2 8" xfId="8817"/>
    <cellStyle name="Comma 3 5 2 2 9" xfId="6733"/>
    <cellStyle name="Comma 3 5 2 3" xfId="764"/>
    <cellStyle name="Comma 3 5 2 3 10" xfId="2850"/>
    <cellStyle name="Comma 3 5 2 3 2" xfId="1808"/>
    <cellStyle name="Comma 3 5 2 3 2 2" xfId="18452"/>
    <cellStyle name="Comma 3 5 2 3 2 3" xfId="16368"/>
    <cellStyle name="Comma 3 5 2 3 2 4" xfId="14284"/>
    <cellStyle name="Comma 3 5 2 3 2 5" xfId="12200"/>
    <cellStyle name="Comma 3 5 2 3 2 6" xfId="10116"/>
    <cellStyle name="Comma 3 5 2 3 2 7" xfId="8032"/>
    <cellStyle name="Comma 3 5 2 3 2 8" xfId="5948"/>
    <cellStyle name="Comma 3 5 2 3 2 9" xfId="3892"/>
    <cellStyle name="Comma 3 5 2 3 3" xfId="17410"/>
    <cellStyle name="Comma 3 5 2 3 4" xfId="15326"/>
    <cellStyle name="Comma 3 5 2 3 5" xfId="13242"/>
    <cellStyle name="Comma 3 5 2 3 6" xfId="11158"/>
    <cellStyle name="Comma 3 5 2 3 7" xfId="9074"/>
    <cellStyle name="Comma 3 5 2 3 8" xfId="6990"/>
    <cellStyle name="Comma 3 5 2 3 9" xfId="4920"/>
    <cellStyle name="Comma 3 5 2 4" xfId="1290"/>
    <cellStyle name="Comma 3 5 2 4 2" xfId="17934"/>
    <cellStyle name="Comma 3 5 2 4 3" xfId="15850"/>
    <cellStyle name="Comma 3 5 2 4 4" xfId="13766"/>
    <cellStyle name="Comma 3 5 2 4 5" xfId="11682"/>
    <cellStyle name="Comma 3 5 2 4 6" xfId="9598"/>
    <cellStyle name="Comma 3 5 2 4 7" xfId="7514"/>
    <cellStyle name="Comma 3 5 2 4 8" xfId="5434"/>
    <cellStyle name="Comma 3 5 2 4 9" xfId="3374"/>
    <cellStyle name="Comma 3 5 2 5" xfId="16892"/>
    <cellStyle name="Comma 3 5 2 6" xfId="14808"/>
    <cellStyle name="Comma 3 5 2 7" xfId="12724"/>
    <cellStyle name="Comma 3 5 2 8" xfId="10640"/>
    <cellStyle name="Comma 3 5 2 9" xfId="8556"/>
    <cellStyle name="Comma 3 5 3" xfId="399"/>
    <cellStyle name="Comma 3 5 3 10" xfId="4555"/>
    <cellStyle name="Comma 3 5 3 11" xfId="2485"/>
    <cellStyle name="Comma 3 5 3 2" xfId="913"/>
    <cellStyle name="Comma 3 5 3 2 10" xfId="2999"/>
    <cellStyle name="Comma 3 5 3 2 2" xfId="1957"/>
    <cellStyle name="Comma 3 5 3 2 2 2" xfId="18601"/>
    <cellStyle name="Comma 3 5 3 2 2 3" xfId="16517"/>
    <cellStyle name="Comma 3 5 3 2 2 4" xfId="14433"/>
    <cellStyle name="Comma 3 5 3 2 2 5" xfId="12349"/>
    <cellStyle name="Comma 3 5 3 2 2 6" xfId="10265"/>
    <cellStyle name="Comma 3 5 3 2 2 7" xfId="8181"/>
    <cellStyle name="Comma 3 5 3 2 2 8" xfId="6097"/>
    <cellStyle name="Comma 3 5 3 2 2 9" xfId="4041"/>
    <cellStyle name="Comma 3 5 3 2 3" xfId="17559"/>
    <cellStyle name="Comma 3 5 3 2 4" xfId="15475"/>
    <cellStyle name="Comma 3 5 3 2 5" xfId="13391"/>
    <cellStyle name="Comma 3 5 3 2 6" xfId="11307"/>
    <cellStyle name="Comma 3 5 3 2 7" xfId="9223"/>
    <cellStyle name="Comma 3 5 3 2 8" xfId="7139"/>
    <cellStyle name="Comma 3 5 3 2 9" xfId="5069"/>
    <cellStyle name="Comma 3 5 3 3" xfId="1443"/>
    <cellStyle name="Comma 3 5 3 3 2" xfId="18087"/>
    <cellStyle name="Comma 3 5 3 3 3" xfId="16003"/>
    <cellStyle name="Comma 3 5 3 3 4" xfId="13919"/>
    <cellStyle name="Comma 3 5 3 3 5" xfId="11835"/>
    <cellStyle name="Comma 3 5 3 3 6" xfId="9751"/>
    <cellStyle name="Comma 3 5 3 3 7" xfId="7667"/>
    <cellStyle name="Comma 3 5 3 3 8" xfId="5583"/>
    <cellStyle name="Comma 3 5 3 3 9" xfId="3527"/>
    <cellStyle name="Comma 3 5 3 4" xfId="17045"/>
    <cellStyle name="Comma 3 5 3 5" xfId="14961"/>
    <cellStyle name="Comma 3 5 3 6" xfId="12877"/>
    <cellStyle name="Comma 3 5 3 7" xfId="10793"/>
    <cellStyle name="Comma 3 5 3 8" xfId="8709"/>
    <cellStyle name="Comma 3 5 3 9" xfId="6625"/>
    <cellStyle name="Comma 3 5 4" xfId="656"/>
    <cellStyle name="Comma 3 5 4 10" xfId="2742"/>
    <cellStyle name="Comma 3 5 4 2" xfId="1700"/>
    <cellStyle name="Comma 3 5 4 2 2" xfId="18344"/>
    <cellStyle name="Comma 3 5 4 2 3" xfId="16260"/>
    <cellStyle name="Comma 3 5 4 2 4" xfId="14176"/>
    <cellStyle name="Comma 3 5 4 2 5" xfId="12092"/>
    <cellStyle name="Comma 3 5 4 2 6" xfId="10008"/>
    <cellStyle name="Comma 3 5 4 2 7" xfId="7924"/>
    <cellStyle name="Comma 3 5 4 2 8" xfId="5840"/>
    <cellStyle name="Comma 3 5 4 2 9" xfId="3784"/>
    <cellStyle name="Comma 3 5 4 3" xfId="17302"/>
    <cellStyle name="Comma 3 5 4 4" xfId="15218"/>
    <cellStyle name="Comma 3 5 4 5" xfId="13134"/>
    <cellStyle name="Comma 3 5 4 6" xfId="11050"/>
    <cellStyle name="Comma 3 5 4 7" xfId="8966"/>
    <cellStyle name="Comma 3 5 4 8" xfId="6882"/>
    <cellStyle name="Comma 3 5 4 9" xfId="4812"/>
    <cellStyle name="Comma 3 5 5" xfId="1176"/>
    <cellStyle name="Comma 3 5 5 2" xfId="17820"/>
    <cellStyle name="Comma 3 5 5 3" xfId="15736"/>
    <cellStyle name="Comma 3 5 5 4" xfId="13652"/>
    <cellStyle name="Comma 3 5 5 5" xfId="11568"/>
    <cellStyle name="Comma 3 5 5 6" xfId="9484"/>
    <cellStyle name="Comma 3 5 5 7" xfId="7400"/>
    <cellStyle name="Comma 3 5 5 8" xfId="5326"/>
    <cellStyle name="Comma 3 5 5 9" xfId="3260"/>
    <cellStyle name="Comma 3 5 6" xfId="16778"/>
    <cellStyle name="Comma 3 5 7" xfId="14694"/>
    <cellStyle name="Comma 3 5 8" xfId="12610"/>
    <cellStyle name="Comma 3 5 9" xfId="10526"/>
    <cellStyle name="Comma 3 6" xfId="200"/>
    <cellStyle name="Comma 3 6 10" xfId="6434"/>
    <cellStyle name="Comma 3 6 11" xfId="4370"/>
    <cellStyle name="Comma 3 6 12" xfId="2294"/>
    <cellStyle name="Comma 3 6 2" xfId="471"/>
    <cellStyle name="Comma 3 6 2 10" xfId="4627"/>
    <cellStyle name="Comma 3 6 2 11" xfId="2557"/>
    <cellStyle name="Comma 3 6 2 2" xfId="985"/>
    <cellStyle name="Comma 3 6 2 2 10" xfId="3071"/>
    <cellStyle name="Comma 3 6 2 2 2" xfId="2029"/>
    <cellStyle name="Comma 3 6 2 2 2 2" xfId="18673"/>
    <cellStyle name="Comma 3 6 2 2 2 3" xfId="16589"/>
    <cellStyle name="Comma 3 6 2 2 2 4" xfId="14505"/>
    <cellStyle name="Comma 3 6 2 2 2 5" xfId="12421"/>
    <cellStyle name="Comma 3 6 2 2 2 6" xfId="10337"/>
    <cellStyle name="Comma 3 6 2 2 2 7" xfId="8253"/>
    <cellStyle name="Comma 3 6 2 2 2 8" xfId="6169"/>
    <cellStyle name="Comma 3 6 2 2 2 9" xfId="4113"/>
    <cellStyle name="Comma 3 6 2 2 3" xfId="17631"/>
    <cellStyle name="Comma 3 6 2 2 4" xfId="15547"/>
    <cellStyle name="Comma 3 6 2 2 5" xfId="13463"/>
    <cellStyle name="Comma 3 6 2 2 6" xfId="11379"/>
    <cellStyle name="Comma 3 6 2 2 7" xfId="9295"/>
    <cellStyle name="Comma 3 6 2 2 8" xfId="7211"/>
    <cellStyle name="Comma 3 6 2 2 9" xfId="5141"/>
    <cellStyle name="Comma 3 6 2 3" xfId="1515"/>
    <cellStyle name="Comma 3 6 2 3 2" xfId="18159"/>
    <cellStyle name="Comma 3 6 2 3 3" xfId="16075"/>
    <cellStyle name="Comma 3 6 2 3 4" xfId="13991"/>
    <cellStyle name="Comma 3 6 2 3 5" xfId="11907"/>
    <cellStyle name="Comma 3 6 2 3 6" xfId="9823"/>
    <cellStyle name="Comma 3 6 2 3 7" xfId="7739"/>
    <cellStyle name="Comma 3 6 2 3 8" xfId="5655"/>
    <cellStyle name="Comma 3 6 2 3 9" xfId="3599"/>
    <cellStyle name="Comma 3 6 2 4" xfId="17117"/>
    <cellStyle name="Comma 3 6 2 5" xfId="15033"/>
    <cellStyle name="Comma 3 6 2 6" xfId="12949"/>
    <cellStyle name="Comma 3 6 2 7" xfId="10865"/>
    <cellStyle name="Comma 3 6 2 8" xfId="8781"/>
    <cellStyle name="Comma 3 6 2 9" xfId="6697"/>
    <cellStyle name="Comma 3 6 3" xfId="728"/>
    <cellStyle name="Comma 3 6 3 10" xfId="2814"/>
    <cellStyle name="Comma 3 6 3 2" xfId="1772"/>
    <cellStyle name="Comma 3 6 3 2 2" xfId="18416"/>
    <cellStyle name="Comma 3 6 3 2 3" xfId="16332"/>
    <cellStyle name="Comma 3 6 3 2 4" xfId="14248"/>
    <cellStyle name="Comma 3 6 3 2 5" xfId="12164"/>
    <cellStyle name="Comma 3 6 3 2 6" xfId="10080"/>
    <cellStyle name="Comma 3 6 3 2 7" xfId="7996"/>
    <cellStyle name="Comma 3 6 3 2 8" xfId="5912"/>
    <cellStyle name="Comma 3 6 3 2 9" xfId="3856"/>
    <cellStyle name="Comma 3 6 3 3" xfId="17374"/>
    <cellStyle name="Comma 3 6 3 4" xfId="15290"/>
    <cellStyle name="Comma 3 6 3 5" xfId="13206"/>
    <cellStyle name="Comma 3 6 3 6" xfId="11122"/>
    <cellStyle name="Comma 3 6 3 7" xfId="9038"/>
    <cellStyle name="Comma 3 6 3 8" xfId="6954"/>
    <cellStyle name="Comma 3 6 3 9" xfId="4884"/>
    <cellStyle name="Comma 3 6 4" xfId="1252"/>
    <cellStyle name="Comma 3 6 4 2" xfId="17896"/>
    <cellStyle name="Comma 3 6 4 3" xfId="15812"/>
    <cellStyle name="Comma 3 6 4 4" xfId="13728"/>
    <cellStyle name="Comma 3 6 4 5" xfId="11644"/>
    <cellStyle name="Comma 3 6 4 6" xfId="9560"/>
    <cellStyle name="Comma 3 6 4 7" xfId="7476"/>
    <cellStyle name="Comma 3 6 4 8" xfId="5398"/>
    <cellStyle name="Comma 3 6 4 9" xfId="3336"/>
    <cellStyle name="Comma 3 6 5" xfId="16854"/>
    <cellStyle name="Comma 3 6 6" xfId="14770"/>
    <cellStyle name="Comma 3 6 7" xfId="12686"/>
    <cellStyle name="Comma 3 6 8" xfId="10602"/>
    <cellStyle name="Comma 3 6 9" xfId="8518"/>
    <cellStyle name="Comma 3 7" xfId="74"/>
    <cellStyle name="Comma 3 7 10" xfId="6318"/>
    <cellStyle name="Comma 3 7 11" xfId="4260"/>
    <cellStyle name="Comma 3 7 12" xfId="2178"/>
    <cellStyle name="Comma 3 7 2" xfId="361"/>
    <cellStyle name="Comma 3 7 2 10" xfId="4517"/>
    <cellStyle name="Comma 3 7 2 11" xfId="2447"/>
    <cellStyle name="Comma 3 7 2 2" xfId="875"/>
    <cellStyle name="Comma 3 7 2 2 10" xfId="2961"/>
    <cellStyle name="Comma 3 7 2 2 2" xfId="1919"/>
    <cellStyle name="Comma 3 7 2 2 2 2" xfId="18563"/>
    <cellStyle name="Comma 3 7 2 2 2 3" xfId="16479"/>
    <cellStyle name="Comma 3 7 2 2 2 4" xfId="14395"/>
    <cellStyle name="Comma 3 7 2 2 2 5" xfId="12311"/>
    <cellStyle name="Comma 3 7 2 2 2 6" xfId="10227"/>
    <cellStyle name="Comma 3 7 2 2 2 7" xfId="8143"/>
    <cellStyle name="Comma 3 7 2 2 2 8" xfId="6059"/>
    <cellStyle name="Comma 3 7 2 2 2 9" xfId="4003"/>
    <cellStyle name="Comma 3 7 2 2 3" xfId="17521"/>
    <cellStyle name="Comma 3 7 2 2 4" xfId="15437"/>
    <cellStyle name="Comma 3 7 2 2 5" xfId="13353"/>
    <cellStyle name="Comma 3 7 2 2 6" xfId="11269"/>
    <cellStyle name="Comma 3 7 2 2 7" xfId="9185"/>
    <cellStyle name="Comma 3 7 2 2 8" xfId="7101"/>
    <cellStyle name="Comma 3 7 2 2 9" xfId="5031"/>
    <cellStyle name="Comma 3 7 2 3" xfId="1405"/>
    <cellStyle name="Comma 3 7 2 3 2" xfId="18049"/>
    <cellStyle name="Comma 3 7 2 3 3" xfId="15965"/>
    <cellStyle name="Comma 3 7 2 3 4" xfId="13881"/>
    <cellStyle name="Comma 3 7 2 3 5" xfId="11797"/>
    <cellStyle name="Comma 3 7 2 3 6" xfId="9713"/>
    <cellStyle name="Comma 3 7 2 3 7" xfId="7629"/>
    <cellStyle name="Comma 3 7 2 3 8" xfId="5545"/>
    <cellStyle name="Comma 3 7 2 3 9" xfId="3489"/>
    <cellStyle name="Comma 3 7 2 4" xfId="17007"/>
    <cellStyle name="Comma 3 7 2 5" xfId="14923"/>
    <cellStyle name="Comma 3 7 2 6" xfId="12839"/>
    <cellStyle name="Comma 3 7 2 7" xfId="10755"/>
    <cellStyle name="Comma 3 7 2 8" xfId="8671"/>
    <cellStyle name="Comma 3 7 2 9" xfId="6587"/>
    <cellStyle name="Comma 3 7 3" xfId="618"/>
    <cellStyle name="Comma 3 7 3 10" xfId="2704"/>
    <cellStyle name="Comma 3 7 3 2" xfId="1662"/>
    <cellStyle name="Comma 3 7 3 2 2" xfId="18306"/>
    <cellStyle name="Comma 3 7 3 2 3" xfId="16222"/>
    <cellStyle name="Comma 3 7 3 2 4" xfId="14138"/>
    <cellStyle name="Comma 3 7 3 2 5" xfId="12054"/>
    <cellStyle name="Comma 3 7 3 2 6" xfId="9970"/>
    <cellStyle name="Comma 3 7 3 2 7" xfId="7886"/>
    <cellStyle name="Comma 3 7 3 2 8" xfId="5802"/>
    <cellStyle name="Comma 3 7 3 2 9" xfId="3746"/>
    <cellStyle name="Comma 3 7 3 3" xfId="17264"/>
    <cellStyle name="Comma 3 7 3 4" xfId="15180"/>
    <cellStyle name="Comma 3 7 3 5" xfId="13096"/>
    <cellStyle name="Comma 3 7 3 6" xfId="11012"/>
    <cellStyle name="Comma 3 7 3 7" xfId="8928"/>
    <cellStyle name="Comma 3 7 3 8" xfId="6844"/>
    <cellStyle name="Comma 3 7 3 9" xfId="4774"/>
    <cellStyle name="Comma 3 7 4" xfId="1134"/>
    <cellStyle name="Comma 3 7 4 2" xfId="17780"/>
    <cellStyle name="Comma 3 7 4 3" xfId="15696"/>
    <cellStyle name="Comma 3 7 4 4" xfId="13612"/>
    <cellStyle name="Comma 3 7 4 5" xfId="11528"/>
    <cellStyle name="Comma 3 7 4 6" xfId="9444"/>
    <cellStyle name="Comma 3 7 4 7" xfId="7360"/>
    <cellStyle name="Comma 3 7 4 8" xfId="5288"/>
    <cellStyle name="Comma 3 7 4 9" xfId="3220"/>
    <cellStyle name="Comma 3 7 5" xfId="16738"/>
    <cellStyle name="Comma 3 7 6" xfId="14654"/>
    <cellStyle name="Comma 3 7 7" xfId="12570"/>
    <cellStyle name="Comma 3 7 8" xfId="10486"/>
    <cellStyle name="Comma 3 7 9" xfId="8402"/>
    <cellStyle name="Comma 3 8" xfId="1106"/>
    <cellStyle name="Comma 3 8 2" xfId="17752"/>
    <cellStyle name="Comma 3 8 3" xfId="15668"/>
    <cellStyle name="Comma 3 8 4" xfId="13584"/>
    <cellStyle name="Comma 3 8 5" xfId="11500"/>
    <cellStyle name="Comma 3 8 6" xfId="9416"/>
    <cellStyle name="Comma 3 8 7" xfId="7332"/>
    <cellStyle name="Comma 3 8 8" xfId="3192"/>
    <cellStyle name="Comma 3 9" xfId="16710"/>
    <cellStyle name="Comma 4" xfId="57"/>
    <cellStyle name="Comma 4 10" xfId="1117"/>
    <cellStyle name="Comma 4 10 2" xfId="17763"/>
    <cellStyle name="Comma 4 10 3" xfId="15679"/>
    <cellStyle name="Comma 4 10 4" xfId="13595"/>
    <cellStyle name="Comma 4 10 5" xfId="11511"/>
    <cellStyle name="Comma 4 10 6" xfId="9427"/>
    <cellStyle name="Comma 4 10 7" xfId="7343"/>
    <cellStyle name="Comma 4 10 8" xfId="5271"/>
    <cellStyle name="Comma 4 10 9" xfId="3203"/>
    <cellStyle name="Comma 4 11" xfId="16721"/>
    <cellStyle name="Comma 4 12" xfId="14637"/>
    <cellStyle name="Comma 4 13" xfId="12553"/>
    <cellStyle name="Comma 4 14" xfId="10469"/>
    <cellStyle name="Comma 4 15" xfId="8385"/>
    <cellStyle name="Comma 4 16" xfId="6301"/>
    <cellStyle name="Comma 4 17" xfId="4243"/>
    <cellStyle name="Comma 4 18" xfId="2161"/>
    <cellStyle name="Comma 4 2" xfId="91"/>
    <cellStyle name="Comma 4 2 10" xfId="14669"/>
    <cellStyle name="Comma 4 2 11" xfId="12585"/>
    <cellStyle name="Comma 4 2 12" xfId="10501"/>
    <cellStyle name="Comma 4 2 13" xfId="8417"/>
    <cellStyle name="Comma 4 2 14" xfId="6333"/>
    <cellStyle name="Comma 4 2 15" xfId="4274"/>
    <cellStyle name="Comma 4 2 16" xfId="2193"/>
    <cellStyle name="Comma 4 2 2" xfId="111"/>
    <cellStyle name="Comma 4 2 2 10" xfId="12604"/>
    <cellStyle name="Comma 4 2 2 11" xfId="10520"/>
    <cellStyle name="Comma 4 2 2 12" xfId="8436"/>
    <cellStyle name="Comma 4 2 2 13" xfId="6352"/>
    <cellStyle name="Comma 4 2 2 14" xfId="4292"/>
    <cellStyle name="Comma 4 2 2 15" xfId="2212"/>
    <cellStyle name="Comma 4 2 2 2" xfId="189"/>
    <cellStyle name="Comma 4 2 2 2 10" xfId="8512"/>
    <cellStyle name="Comma 4 2 2 2 11" xfId="6428"/>
    <cellStyle name="Comma 4 2 2 2 12" xfId="4364"/>
    <cellStyle name="Comma 4 2 2 2 13" xfId="2288"/>
    <cellStyle name="Comma 4 2 2 2 2" xfId="311"/>
    <cellStyle name="Comma 4 2 2 2 2 10" xfId="6542"/>
    <cellStyle name="Comma 4 2 2 2 2 11" xfId="4472"/>
    <cellStyle name="Comma 4 2 2 2 2 12" xfId="2402"/>
    <cellStyle name="Comma 4 2 2 2 2 2" xfId="573"/>
    <cellStyle name="Comma 4 2 2 2 2 2 10" xfId="4729"/>
    <cellStyle name="Comma 4 2 2 2 2 2 11" xfId="2659"/>
    <cellStyle name="Comma 4 2 2 2 2 2 2" xfId="1087"/>
    <cellStyle name="Comma 4 2 2 2 2 2 2 10" xfId="3173"/>
    <cellStyle name="Comma 4 2 2 2 2 2 2 2" xfId="2131"/>
    <cellStyle name="Comma 4 2 2 2 2 2 2 2 2" xfId="18775"/>
    <cellStyle name="Comma 4 2 2 2 2 2 2 2 3" xfId="16691"/>
    <cellStyle name="Comma 4 2 2 2 2 2 2 2 4" xfId="14607"/>
    <cellStyle name="Comma 4 2 2 2 2 2 2 2 5" xfId="12523"/>
    <cellStyle name="Comma 4 2 2 2 2 2 2 2 6" xfId="10439"/>
    <cellStyle name="Comma 4 2 2 2 2 2 2 2 7" xfId="8355"/>
    <cellStyle name="Comma 4 2 2 2 2 2 2 2 8" xfId="6271"/>
    <cellStyle name="Comma 4 2 2 2 2 2 2 2 9" xfId="4215"/>
    <cellStyle name="Comma 4 2 2 2 2 2 2 3" xfId="17733"/>
    <cellStyle name="Comma 4 2 2 2 2 2 2 4" xfId="15649"/>
    <cellStyle name="Comma 4 2 2 2 2 2 2 5" xfId="13565"/>
    <cellStyle name="Comma 4 2 2 2 2 2 2 6" xfId="11481"/>
    <cellStyle name="Comma 4 2 2 2 2 2 2 7" xfId="9397"/>
    <cellStyle name="Comma 4 2 2 2 2 2 2 8" xfId="7313"/>
    <cellStyle name="Comma 4 2 2 2 2 2 2 9" xfId="5243"/>
    <cellStyle name="Comma 4 2 2 2 2 2 3" xfId="1617"/>
    <cellStyle name="Comma 4 2 2 2 2 2 3 2" xfId="18261"/>
    <cellStyle name="Comma 4 2 2 2 2 2 3 3" xfId="16177"/>
    <cellStyle name="Comma 4 2 2 2 2 2 3 4" xfId="14093"/>
    <cellStyle name="Comma 4 2 2 2 2 2 3 5" xfId="12009"/>
    <cellStyle name="Comma 4 2 2 2 2 2 3 6" xfId="9925"/>
    <cellStyle name="Comma 4 2 2 2 2 2 3 7" xfId="7841"/>
    <cellStyle name="Comma 4 2 2 2 2 2 3 8" xfId="5757"/>
    <cellStyle name="Comma 4 2 2 2 2 2 3 9" xfId="3701"/>
    <cellStyle name="Comma 4 2 2 2 2 2 4" xfId="17219"/>
    <cellStyle name="Comma 4 2 2 2 2 2 5" xfId="15135"/>
    <cellStyle name="Comma 4 2 2 2 2 2 6" xfId="13051"/>
    <cellStyle name="Comma 4 2 2 2 2 2 7" xfId="10967"/>
    <cellStyle name="Comma 4 2 2 2 2 2 8" xfId="8883"/>
    <cellStyle name="Comma 4 2 2 2 2 2 9" xfId="6799"/>
    <cellStyle name="Comma 4 2 2 2 2 3" xfId="830"/>
    <cellStyle name="Comma 4 2 2 2 2 3 10" xfId="2916"/>
    <cellStyle name="Comma 4 2 2 2 2 3 2" xfId="1874"/>
    <cellStyle name="Comma 4 2 2 2 2 3 2 2" xfId="18518"/>
    <cellStyle name="Comma 4 2 2 2 2 3 2 3" xfId="16434"/>
    <cellStyle name="Comma 4 2 2 2 2 3 2 4" xfId="14350"/>
    <cellStyle name="Comma 4 2 2 2 2 3 2 5" xfId="12266"/>
    <cellStyle name="Comma 4 2 2 2 2 3 2 6" xfId="10182"/>
    <cellStyle name="Comma 4 2 2 2 2 3 2 7" xfId="8098"/>
    <cellStyle name="Comma 4 2 2 2 2 3 2 8" xfId="6014"/>
    <cellStyle name="Comma 4 2 2 2 2 3 2 9" xfId="3958"/>
    <cellStyle name="Comma 4 2 2 2 2 3 3" xfId="17476"/>
    <cellStyle name="Comma 4 2 2 2 2 3 4" xfId="15392"/>
    <cellStyle name="Comma 4 2 2 2 2 3 5" xfId="13308"/>
    <cellStyle name="Comma 4 2 2 2 2 3 6" xfId="11224"/>
    <cellStyle name="Comma 4 2 2 2 2 3 7" xfId="9140"/>
    <cellStyle name="Comma 4 2 2 2 2 3 8" xfId="7056"/>
    <cellStyle name="Comma 4 2 2 2 2 3 9" xfId="4986"/>
    <cellStyle name="Comma 4 2 2 2 2 4" xfId="1360"/>
    <cellStyle name="Comma 4 2 2 2 2 4 2" xfId="18004"/>
    <cellStyle name="Comma 4 2 2 2 2 4 3" xfId="15920"/>
    <cellStyle name="Comma 4 2 2 2 2 4 4" xfId="13836"/>
    <cellStyle name="Comma 4 2 2 2 2 4 5" xfId="11752"/>
    <cellStyle name="Comma 4 2 2 2 2 4 6" xfId="9668"/>
    <cellStyle name="Comma 4 2 2 2 2 4 7" xfId="7584"/>
    <cellStyle name="Comma 4 2 2 2 2 4 8" xfId="5500"/>
    <cellStyle name="Comma 4 2 2 2 2 4 9" xfId="3444"/>
    <cellStyle name="Comma 4 2 2 2 2 5" xfId="16962"/>
    <cellStyle name="Comma 4 2 2 2 2 6" xfId="14878"/>
    <cellStyle name="Comma 4 2 2 2 2 7" xfId="12794"/>
    <cellStyle name="Comma 4 2 2 2 2 8" xfId="10710"/>
    <cellStyle name="Comma 4 2 2 2 2 9" xfId="8626"/>
    <cellStyle name="Comma 4 2 2 2 3" xfId="465"/>
    <cellStyle name="Comma 4 2 2 2 3 10" xfId="4621"/>
    <cellStyle name="Comma 4 2 2 2 3 11" xfId="2551"/>
    <cellStyle name="Comma 4 2 2 2 3 2" xfId="979"/>
    <cellStyle name="Comma 4 2 2 2 3 2 10" xfId="3065"/>
    <cellStyle name="Comma 4 2 2 2 3 2 2" xfId="2023"/>
    <cellStyle name="Comma 4 2 2 2 3 2 2 2" xfId="18667"/>
    <cellStyle name="Comma 4 2 2 2 3 2 2 3" xfId="16583"/>
    <cellStyle name="Comma 4 2 2 2 3 2 2 4" xfId="14499"/>
    <cellStyle name="Comma 4 2 2 2 3 2 2 5" xfId="12415"/>
    <cellStyle name="Comma 4 2 2 2 3 2 2 6" xfId="10331"/>
    <cellStyle name="Comma 4 2 2 2 3 2 2 7" xfId="8247"/>
    <cellStyle name="Comma 4 2 2 2 3 2 2 8" xfId="6163"/>
    <cellStyle name="Comma 4 2 2 2 3 2 2 9" xfId="4107"/>
    <cellStyle name="Comma 4 2 2 2 3 2 3" xfId="17625"/>
    <cellStyle name="Comma 4 2 2 2 3 2 4" xfId="15541"/>
    <cellStyle name="Comma 4 2 2 2 3 2 5" xfId="13457"/>
    <cellStyle name="Comma 4 2 2 2 3 2 6" xfId="11373"/>
    <cellStyle name="Comma 4 2 2 2 3 2 7" xfId="9289"/>
    <cellStyle name="Comma 4 2 2 2 3 2 8" xfId="7205"/>
    <cellStyle name="Comma 4 2 2 2 3 2 9" xfId="5135"/>
    <cellStyle name="Comma 4 2 2 2 3 3" xfId="1509"/>
    <cellStyle name="Comma 4 2 2 2 3 3 2" xfId="18153"/>
    <cellStyle name="Comma 4 2 2 2 3 3 3" xfId="16069"/>
    <cellStyle name="Comma 4 2 2 2 3 3 4" xfId="13985"/>
    <cellStyle name="Comma 4 2 2 2 3 3 5" xfId="11901"/>
    <cellStyle name="Comma 4 2 2 2 3 3 6" xfId="9817"/>
    <cellStyle name="Comma 4 2 2 2 3 3 7" xfId="7733"/>
    <cellStyle name="Comma 4 2 2 2 3 3 8" xfId="5649"/>
    <cellStyle name="Comma 4 2 2 2 3 3 9" xfId="3593"/>
    <cellStyle name="Comma 4 2 2 2 3 4" xfId="17111"/>
    <cellStyle name="Comma 4 2 2 2 3 5" xfId="15027"/>
    <cellStyle name="Comma 4 2 2 2 3 6" xfId="12943"/>
    <cellStyle name="Comma 4 2 2 2 3 7" xfId="10859"/>
    <cellStyle name="Comma 4 2 2 2 3 8" xfId="8775"/>
    <cellStyle name="Comma 4 2 2 2 3 9" xfId="6691"/>
    <cellStyle name="Comma 4 2 2 2 4" xfId="722"/>
    <cellStyle name="Comma 4 2 2 2 4 10" xfId="2808"/>
    <cellStyle name="Comma 4 2 2 2 4 2" xfId="1766"/>
    <cellStyle name="Comma 4 2 2 2 4 2 2" xfId="18410"/>
    <cellStyle name="Comma 4 2 2 2 4 2 3" xfId="16326"/>
    <cellStyle name="Comma 4 2 2 2 4 2 4" xfId="14242"/>
    <cellStyle name="Comma 4 2 2 2 4 2 5" xfId="12158"/>
    <cellStyle name="Comma 4 2 2 2 4 2 6" xfId="10074"/>
    <cellStyle name="Comma 4 2 2 2 4 2 7" xfId="7990"/>
    <cellStyle name="Comma 4 2 2 2 4 2 8" xfId="5906"/>
    <cellStyle name="Comma 4 2 2 2 4 2 9" xfId="3850"/>
    <cellStyle name="Comma 4 2 2 2 4 3" xfId="17368"/>
    <cellStyle name="Comma 4 2 2 2 4 4" xfId="15284"/>
    <cellStyle name="Comma 4 2 2 2 4 5" xfId="13200"/>
    <cellStyle name="Comma 4 2 2 2 4 6" xfId="11116"/>
    <cellStyle name="Comma 4 2 2 2 4 7" xfId="9032"/>
    <cellStyle name="Comma 4 2 2 2 4 8" xfId="6948"/>
    <cellStyle name="Comma 4 2 2 2 4 9" xfId="4878"/>
    <cellStyle name="Comma 4 2 2 2 5" xfId="1246"/>
    <cellStyle name="Comma 4 2 2 2 5 2" xfId="17890"/>
    <cellStyle name="Comma 4 2 2 2 5 3" xfId="15806"/>
    <cellStyle name="Comma 4 2 2 2 5 4" xfId="13722"/>
    <cellStyle name="Comma 4 2 2 2 5 5" xfId="11638"/>
    <cellStyle name="Comma 4 2 2 2 5 6" xfId="9554"/>
    <cellStyle name="Comma 4 2 2 2 5 7" xfId="7470"/>
    <cellStyle name="Comma 4 2 2 2 5 8" xfId="5392"/>
    <cellStyle name="Comma 4 2 2 2 5 9" xfId="3330"/>
    <cellStyle name="Comma 4 2 2 2 6" xfId="16848"/>
    <cellStyle name="Comma 4 2 2 2 7" xfId="14764"/>
    <cellStyle name="Comma 4 2 2 2 8" xfId="12680"/>
    <cellStyle name="Comma 4 2 2 2 9" xfId="10596"/>
    <cellStyle name="Comma 4 2 2 3" xfId="150"/>
    <cellStyle name="Comma 4 2 2 3 10" xfId="8474"/>
    <cellStyle name="Comma 4 2 2 3 11" xfId="6390"/>
    <cellStyle name="Comma 4 2 2 3 12" xfId="4328"/>
    <cellStyle name="Comma 4 2 2 3 13" xfId="2250"/>
    <cellStyle name="Comma 4 2 2 3 2" xfId="272"/>
    <cellStyle name="Comma 4 2 2 3 2 10" xfId="6504"/>
    <cellStyle name="Comma 4 2 2 3 2 11" xfId="4436"/>
    <cellStyle name="Comma 4 2 2 3 2 12" xfId="2364"/>
    <cellStyle name="Comma 4 2 2 3 2 2" xfId="537"/>
    <cellStyle name="Comma 4 2 2 3 2 2 10" xfId="4693"/>
    <cellStyle name="Comma 4 2 2 3 2 2 11" xfId="2623"/>
    <cellStyle name="Comma 4 2 2 3 2 2 2" xfId="1051"/>
    <cellStyle name="Comma 4 2 2 3 2 2 2 10" xfId="3137"/>
    <cellStyle name="Comma 4 2 2 3 2 2 2 2" xfId="2095"/>
    <cellStyle name="Comma 4 2 2 3 2 2 2 2 2" xfId="18739"/>
    <cellStyle name="Comma 4 2 2 3 2 2 2 2 3" xfId="16655"/>
    <cellStyle name="Comma 4 2 2 3 2 2 2 2 4" xfId="14571"/>
    <cellStyle name="Comma 4 2 2 3 2 2 2 2 5" xfId="12487"/>
    <cellStyle name="Comma 4 2 2 3 2 2 2 2 6" xfId="10403"/>
    <cellStyle name="Comma 4 2 2 3 2 2 2 2 7" xfId="8319"/>
    <cellStyle name="Comma 4 2 2 3 2 2 2 2 8" xfId="6235"/>
    <cellStyle name="Comma 4 2 2 3 2 2 2 2 9" xfId="4179"/>
    <cellStyle name="Comma 4 2 2 3 2 2 2 3" xfId="17697"/>
    <cellStyle name="Comma 4 2 2 3 2 2 2 4" xfId="15613"/>
    <cellStyle name="Comma 4 2 2 3 2 2 2 5" xfId="13529"/>
    <cellStyle name="Comma 4 2 2 3 2 2 2 6" xfId="11445"/>
    <cellStyle name="Comma 4 2 2 3 2 2 2 7" xfId="9361"/>
    <cellStyle name="Comma 4 2 2 3 2 2 2 8" xfId="7277"/>
    <cellStyle name="Comma 4 2 2 3 2 2 2 9" xfId="5207"/>
    <cellStyle name="Comma 4 2 2 3 2 2 3" xfId="1581"/>
    <cellStyle name="Comma 4 2 2 3 2 2 3 2" xfId="18225"/>
    <cellStyle name="Comma 4 2 2 3 2 2 3 3" xfId="16141"/>
    <cellStyle name="Comma 4 2 2 3 2 2 3 4" xfId="14057"/>
    <cellStyle name="Comma 4 2 2 3 2 2 3 5" xfId="11973"/>
    <cellStyle name="Comma 4 2 2 3 2 2 3 6" xfId="9889"/>
    <cellStyle name="Comma 4 2 2 3 2 2 3 7" xfId="7805"/>
    <cellStyle name="Comma 4 2 2 3 2 2 3 8" xfId="5721"/>
    <cellStyle name="Comma 4 2 2 3 2 2 3 9" xfId="3665"/>
    <cellStyle name="Comma 4 2 2 3 2 2 4" xfId="17183"/>
    <cellStyle name="Comma 4 2 2 3 2 2 5" xfId="15099"/>
    <cellStyle name="Comma 4 2 2 3 2 2 6" xfId="13015"/>
    <cellStyle name="Comma 4 2 2 3 2 2 7" xfId="10931"/>
    <cellStyle name="Comma 4 2 2 3 2 2 8" xfId="8847"/>
    <cellStyle name="Comma 4 2 2 3 2 2 9" xfId="6763"/>
    <cellStyle name="Comma 4 2 2 3 2 3" xfId="794"/>
    <cellStyle name="Comma 4 2 2 3 2 3 10" xfId="2880"/>
    <cellStyle name="Comma 4 2 2 3 2 3 2" xfId="1838"/>
    <cellStyle name="Comma 4 2 2 3 2 3 2 2" xfId="18482"/>
    <cellStyle name="Comma 4 2 2 3 2 3 2 3" xfId="16398"/>
    <cellStyle name="Comma 4 2 2 3 2 3 2 4" xfId="14314"/>
    <cellStyle name="Comma 4 2 2 3 2 3 2 5" xfId="12230"/>
    <cellStyle name="Comma 4 2 2 3 2 3 2 6" xfId="10146"/>
    <cellStyle name="Comma 4 2 2 3 2 3 2 7" xfId="8062"/>
    <cellStyle name="Comma 4 2 2 3 2 3 2 8" xfId="5978"/>
    <cellStyle name="Comma 4 2 2 3 2 3 2 9" xfId="3922"/>
    <cellStyle name="Comma 4 2 2 3 2 3 3" xfId="17440"/>
    <cellStyle name="Comma 4 2 2 3 2 3 4" xfId="15356"/>
    <cellStyle name="Comma 4 2 2 3 2 3 5" xfId="13272"/>
    <cellStyle name="Comma 4 2 2 3 2 3 6" xfId="11188"/>
    <cellStyle name="Comma 4 2 2 3 2 3 7" xfId="9104"/>
    <cellStyle name="Comma 4 2 2 3 2 3 8" xfId="7020"/>
    <cellStyle name="Comma 4 2 2 3 2 3 9" xfId="4950"/>
    <cellStyle name="Comma 4 2 2 3 2 4" xfId="1322"/>
    <cellStyle name="Comma 4 2 2 3 2 4 2" xfId="17966"/>
    <cellStyle name="Comma 4 2 2 3 2 4 3" xfId="15882"/>
    <cellStyle name="Comma 4 2 2 3 2 4 4" xfId="13798"/>
    <cellStyle name="Comma 4 2 2 3 2 4 5" xfId="11714"/>
    <cellStyle name="Comma 4 2 2 3 2 4 6" xfId="9630"/>
    <cellStyle name="Comma 4 2 2 3 2 4 7" xfId="7546"/>
    <cellStyle name="Comma 4 2 2 3 2 4 8" xfId="5464"/>
    <cellStyle name="Comma 4 2 2 3 2 4 9" xfId="3406"/>
    <cellStyle name="Comma 4 2 2 3 2 5" xfId="16924"/>
    <cellStyle name="Comma 4 2 2 3 2 6" xfId="14840"/>
    <cellStyle name="Comma 4 2 2 3 2 7" xfId="12756"/>
    <cellStyle name="Comma 4 2 2 3 2 8" xfId="10672"/>
    <cellStyle name="Comma 4 2 2 3 2 9" xfId="8588"/>
    <cellStyle name="Comma 4 2 2 3 3" xfId="429"/>
    <cellStyle name="Comma 4 2 2 3 3 10" xfId="4585"/>
    <cellStyle name="Comma 4 2 2 3 3 11" xfId="2515"/>
    <cellStyle name="Comma 4 2 2 3 3 2" xfId="943"/>
    <cellStyle name="Comma 4 2 2 3 3 2 10" xfId="3029"/>
    <cellStyle name="Comma 4 2 2 3 3 2 2" xfId="1987"/>
    <cellStyle name="Comma 4 2 2 3 3 2 2 2" xfId="18631"/>
    <cellStyle name="Comma 4 2 2 3 3 2 2 3" xfId="16547"/>
    <cellStyle name="Comma 4 2 2 3 3 2 2 4" xfId="14463"/>
    <cellStyle name="Comma 4 2 2 3 3 2 2 5" xfId="12379"/>
    <cellStyle name="Comma 4 2 2 3 3 2 2 6" xfId="10295"/>
    <cellStyle name="Comma 4 2 2 3 3 2 2 7" xfId="8211"/>
    <cellStyle name="Comma 4 2 2 3 3 2 2 8" xfId="6127"/>
    <cellStyle name="Comma 4 2 2 3 3 2 2 9" xfId="4071"/>
    <cellStyle name="Comma 4 2 2 3 3 2 3" xfId="17589"/>
    <cellStyle name="Comma 4 2 2 3 3 2 4" xfId="15505"/>
    <cellStyle name="Comma 4 2 2 3 3 2 5" xfId="13421"/>
    <cellStyle name="Comma 4 2 2 3 3 2 6" xfId="11337"/>
    <cellStyle name="Comma 4 2 2 3 3 2 7" xfId="9253"/>
    <cellStyle name="Comma 4 2 2 3 3 2 8" xfId="7169"/>
    <cellStyle name="Comma 4 2 2 3 3 2 9" xfId="5099"/>
    <cellStyle name="Comma 4 2 2 3 3 3" xfId="1473"/>
    <cellStyle name="Comma 4 2 2 3 3 3 2" xfId="18117"/>
    <cellStyle name="Comma 4 2 2 3 3 3 3" xfId="16033"/>
    <cellStyle name="Comma 4 2 2 3 3 3 4" xfId="13949"/>
    <cellStyle name="Comma 4 2 2 3 3 3 5" xfId="11865"/>
    <cellStyle name="Comma 4 2 2 3 3 3 6" xfId="9781"/>
    <cellStyle name="Comma 4 2 2 3 3 3 7" xfId="7697"/>
    <cellStyle name="Comma 4 2 2 3 3 3 8" xfId="5613"/>
    <cellStyle name="Comma 4 2 2 3 3 3 9" xfId="3557"/>
    <cellStyle name="Comma 4 2 2 3 3 4" xfId="17075"/>
    <cellStyle name="Comma 4 2 2 3 3 5" xfId="14991"/>
    <cellStyle name="Comma 4 2 2 3 3 6" xfId="12907"/>
    <cellStyle name="Comma 4 2 2 3 3 7" xfId="10823"/>
    <cellStyle name="Comma 4 2 2 3 3 8" xfId="8739"/>
    <cellStyle name="Comma 4 2 2 3 3 9" xfId="6655"/>
    <cellStyle name="Comma 4 2 2 3 4" xfId="686"/>
    <cellStyle name="Comma 4 2 2 3 4 10" xfId="2772"/>
    <cellStyle name="Comma 4 2 2 3 4 2" xfId="1730"/>
    <cellStyle name="Comma 4 2 2 3 4 2 2" xfId="18374"/>
    <cellStyle name="Comma 4 2 2 3 4 2 3" xfId="16290"/>
    <cellStyle name="Comma 4 2 2 3 4 2 4" xfId="14206"/>
    <cellStyle name="Comma 4 2 2 3 4 2 5" xfId="12122"/>
    <cellStyle name="Comma 4 2 2 3 4 2 6" xfId="10038"/>
    <cellStyle name="Comma 4 2 2 3 4 2 7" xfId="7954"/>
    <cellStyle name="Comma 4 2 2 3 4 2 8" xfId="5870"/>
    <cellStyle name="Comma 4 2 2 3 4 2 9" xfId="3814"/>
    <cellStyle name="Comma 4 2 2 3 4 3" xfId="17332"/>
    <cellStyle name="Comma 4 2 2 3 4 4" xfId="15248"/>
    <cellStyle name="Comma 4 2 2 3 4 5" xfId="13164"/>
    <cellStyle name="Comma 4 2 2 3 4 6" xfId="11080"/>
    <cellStyle name="Comma 4 2 2 3 4 7" xfId="8996"/>
    <cellStyle name="Comma 4 2 2 3 4 8" xfId="6912"/>
    <cellStyle name="Comma 4 2 2 3 4 9" xfId="4842"/>
    <cellStyle name="Comma 4 2 2 3 5" xfId="1208"/>
    <cellStyle name="Comma 4 2 2 3 5 2" xfId="17852"/>
    <cellStyle name="Comma 4 2 2 3 5 3" xfId="15768"/>
    <cellStyle name="Comma 4 2 2 3 5 4" xfId="13684"/>
    <cellStyle name="Comma 4 2 2 3 5 5" xfId="11600"/>
    <cellStyle name="Comma 4 2 2 3 5 6" xfId="9516"/>
    <cellStyle name="Comma 4 2 2 3 5 7" xfId="7432"/>
    <cellStyle name="Comma 4 2 2 3 5 8" xfId="5356"/>
    <cellStyle name="Comma 4 2 2 3 5 9" xfId="3292"/>
    <cellStyle name="Comma 4 2 2 3 6" xfId="16810"/>
    <cellStyle name="Comma 4 2 2 3 7" xfId="14726"/>
    <cellStyle name="Comma 4 2 2 3 8" xfId="12642"/>
    <cellStyle name="Comma 4 2 2 3 9" xfId="10558"/>
    <cellStyle name="Comma 4 2 2 4" xfId="233"/>
    <cellStyle name="Comma 4 2 2 4 10" xfId="6466"/>
    <cellStyle name="Comma 4 2 2 4 11" xfId="4400"/>
    <cellStyle name="Comma 4 2 2 4 12" xfId="2326"/>
    <cellStyle name="Comma 4 2 2 4 2" xfId="501"/>
    <cellStyle name="Comma 4 2 2 4 2 10" xfId="4657"/>
    <cellStyle name="Comma 4 2 2 4 2 11" xfId="2587"/>
    <cellStyle name="Comma 4 2 2 4 2 2" xfId="1015"/>
    <cellStyle name="Comma 4 2 2 4 2 2 10" xfId="3101"/>
    <cellStyle name="Comma 4 2 2 4 2 2 2" xfId="2059"/>
    <cellStyle name="Comma 4 2 2 4 2 2 2 2" xfId="18703"/>
    <cellStyle name="Comma 4 2 2 4 2 2 2 3" xfId="16619"/>
    <cellStyle name="Comma 4 2 2 4 2 2 2 4" xfId="14535"/>
    <cellStyle name="Comma 4 2 2 4 2 2 2 5" xfId="12451"/>
    <cellStyle name="Comma 4 2 2 4 2 2 2 6" xfId="10367"/>
    <cellStyle name="Comma 4 2 2 4 2 2 2 7" xfId="8283"/>
    <cellStyle name="Comma 4 2 2 4 2 2 2 8" xfId="6199"/>
    <cellStyle name="Comma 4 2 2 4 2 2 2 9" xfId="4143"/>
    <cellStyle name="Comma 4 2 2 4 2 2 3" xfId="17661"/>
    <cellStyle name="Comma 4 2 2 4 2 2 4" xfId="15577"/>
    <cellStyle name="Comma 4 2 2 4 2 2 5" xfId="13493"/>
    <cellStyle name="Comma 4 2 2 4 2 2 6" xfId="11409"/>
    <cellStyle name="Comma 4 2 2 4 2 2 7" xfId="9325"/>
    <cellStyle name="Comma 4 2 2 4 2 2 8" xfId="7241"/>
    <cellStyle name="Comma 4 2 2 4 2 2 9" xfId="5171"/>
    <cellStyle name="Comma 4 2 2 4 2 3" xfId="1545"/>
    <cellStyle name="Comma 4 2 2 4 2 3 2" xfId="18189"/>
    <cellStyle name="Comma 4 2 2 4 2 3 3" xfId="16105"/>
    <cellStyle name="Comma 4 2 2 4 2 3 4" xfId="14021"/>
    <cellStyle name="Comma 4 2 2 4 2 3 5" xfId="11937"/>
    <cellStyle name="Comma 4 2 2 4 2 3 6" xfId="9853"/>
    <cellStyle name="Comma 4 2 2 4 2 3 7" xfId="7769"/>
    <cellStyle name="Comma 4 2 2 4 2 3 8" xfId="5685"/>
    <cellStyle name="Comma 4 2 2 4 2 3 9" xfId="3629"/>
    <cellStyle name="Comma 4 2 2 4 2 4" xfId="17147"/>
    <cellStyle name="Comma 4 2 2 4 2 5" xfId="15063"/>
    <cellStyle name="Comma 4 2 2 4 2 6" xfId="12979"/>
    <cellStyle name="Comma 4 2 2 4 2 7" xfId="10895"/>
    <cellStyle name="Comma 4 2 2 4 2 8" xfId="8811"/>
    <cellStyle name="Comma 4 2 2 4 2 9" xfId="6727"/>
    <cellStyle name="Comma 4 2 2 4 3" xfId="758"/>
    <cellStyle name="Comma 4 2 2 4 3 10" xfId="2844"/>
    <cellStyle name="Comma 4 2 2 4 3 2" xfId="1802"/>
    <cellStyle name="Comma 4 2 2 4 3 2 2" xfId="18446"/>
    <cellStyle name="Comma 4 2 2 4 3 2 3" xfId="16362"/>
    <cellStyle name="Comma 4 2 2 4 3 2 4" xfId="14278"/>
    <cellStyle name="Comma 4 2 2 4 3 2 5" xfId="12194"/>
    <cellStyle name="Comma 4 2 2 4 3 2 6" xfId="10110"/>
    <cellStyle name="Comma 4 2 2 4 3 2 7" xfId="8026"/>
    <cellStyle name="Comma 4 2 2 4 3 2 8" xfId="5942"/>
    <cellStyle name="Comma 4 2 2 4 3 2 9" xfId="3886"/>
    <cellStyle name="Comma 4 2 2 4 3 3" xfId="17404"/>
    <cellStyle name="Comma 4 2 2 4 3 4" xfId="15320"/>
    <cellStyle name="Comma 4 2 2 4 3 5" xfId="13236"/>
    <cellStyle name="Comma 4 2 2 4 3 6" xfId="11152"/>
    <cellStyle name="Comma 4 2 2 4 3 7" xfId="9068"/>
    <cellStyle name="Comma 4 2 2 4 3 8" xfId="6984"/>
    <cellStyle name="Comma 4 2 2 4 3 9" xfId="4914"/>
    <cellStyle name="Comma 4 2 2 4 4" xfId="1284"/>
    <cellStyle name="Comma 4 2 2 4 4 2" xfId="17928"/>
    <cellStyle name="Comma 4 2 2 4 4 3" xfId="15844"/>
    <cellStyle name="Comma 4 2 2 4 4 4" xfId="13760"/>
    <cellStyle name="Comma 4 2 2 4 4 5" xfId="11676"/>
    <cellStyle name="Comma 4 2 2 4 4 6" xfId="9592"/>
    <cellStyle name="Comma 4 2 2 4 4 7" xfId="7508"/>
    <cellStyle name="Comma 4 2 2 4 4 8" xfId="5428"/>
    <cellStyle name="Comma 4 2 2 4 4 9" xfId="3368"/>
    <cellStyle name="Comma 4 2 2 4 5" xfId="16886"/>
    <cellStyle name="Comma 4 2 2 4 6" xfId="14802"/>
    <cellStyle name="Comma 4 2 2 4 7" xfId="12718"/>
    <cellStyle name="Comma 4 2 2 4 8" xfId="10634"/>
    <cellStyle name="Comma 4 2 2 4 9" xfId="8550"/>
    <cellStyle name="Comma 4 2 2 5" xfId="393"/>
    <cellStyle name="Comma 4 2 2 5 10" xfId="4549"/>
    <cellStyle name="Comma 4 2 2 5 11" xfId="2479"/>
    <cellStyle name="Comma 4 2 2 5 2" xfId="907"/>
    <cellStyle name="Comma 4 2 2 5 2 10" xfId="2993"/>
    <cellStyle name="Comma 4 2 2 5 2 2" xfId="1951"/>
    <cellStyle name="Comma 4 2 2 5 2 2 2" xfId="18595"/>
    <cellStyle name="Comma 4 2 2 5 2 2 3" xfId="16511"/>
    <cellStyle name="Comma 4 2 2 5 2 2 4" xfId="14427"/>
    <cellStyle name="Comma 4 2 2 5 2 2 5" xfId="12343"/>
    <cellStyle name="Comma 4 2 2 5 2 2 6" xfId="10259"/>
    <cellStyle name="Comma 4 2 2 5 2 2 7" xfId="8175"/>
    <cellStyle name="Comma 4 2 2 5 2 2 8" xfId="6091"/>
    <cellStyle name="Comma 4 2 2 5 2 2 9" xfId="4035"/>
    <cellStyle name="Comma 4 2 2 5 2 3" xfId="17553"/>
    <cellStyle name="Comma 4 2 2 5 2 4" xfId="15469"/>
    <cellStyle name="Comma 4 2 2 5 2 5" xfId="13385"/>
    <cellStyle name="Comma 4 2 2 5 2 6" xfId="11301"/>
    <cellStyle name="Comma 4 2 2 5 2 7" xfId="9217"/>
    <cellStyle name="Comma 4 2 2 5 2 8" xfId="7133"/>
    <cellStyle name="Comma 4 2 2 5 2 9" xfId="5063"/>
    <cellStyle name="Comma 4 2 2 5 3" xfId="1437"/>
    <cellStyle name="Comma 4 2 2 5 3 2" xfId="18081"/>
    <cellStyle name="Comma 4 2 2 5 3 3" xfId="15997"/>
    <cellStyle name="Comma 4 2 2 5 3 4" xfId="13913"/>
    <cellStyle name="Comma 4 2 2 5 3 5" xfId="11829"/>
    <cellStyle name="Comma 4 2 2 5 3 6" xfId="9745"/>
    <cellStyle name="Comma 4 2 2 5 3 7" xfId="7661"/>
    <cellStyle name="Comma 4 2 2 5 3 8" xfId="5577"/>
    <cellStyle name="Comma 4 2 2 5 3 9" xfId="3521"/>
    <cellStyle name="Comma 4 2 2 5 4" xfId="17039"/>
    <cellStyle name="Comma 4 2 2 5 5" xfId="14955"/>
    <cellStyle name="Comma 4 2 2 5 6" xfId="12871"/>
    <cellStyle name="Comma 4 2 2 5 7" xfId="10787"/>
    <cellStyle name="Comma 4 2 2 5 8" xfId="8703"/>
    <cellStyle name="Comma 4 2 2 5 9" xfId="6619"/>
    <cellStyle name="Comma 4 2 2 6" xfId="650"/>
    <cellStyle name="Comma 4 2 2 6 10" xfId="2736"/>
    <cellStyle name="Comma 4 2 2 6 2" xfId="1694"/>
    <cellStyle name="Comma 4 2 2 6 2 2" xfId="18338"/>
    <cellStyle name="Comma 4 2 2 6 2 3" xfId="16254"/>
    <cellStyle name="Comma 4 2 2 6 2 4" xfId="14170"/>
    <cellStyle name="Comma 4 2 2 6 2 5" xfId="12086"/>
    <cellStyle name="Comma 4 2 2 6 2 6" xfId="10002"/>
    <cellStyle name="Comma 4 2 2 6 2 7" xfId="7918"/>
    <cellStyle name="Comma 4 2 2 6 2 8" xfId="5834"/>
    <cellStyle name="Comma 4 2 2 6 2 9" xfId="3778"/>
    <cellStyle name="Comma 4 2 2 6 3" xfId="17296"/>
    <cellStyle name="Comma 4 2 2 6 4" xfId="15212"/>
    <cellStyle name="Comma 4 2 2 6 5" xfId="13128"/>
    <cellStyle name="Comma 4 2 2 6 6" xfId="11044"/>
    <cellStyle name="Comma 4 2 2 6 7" xfId="8960"/>
    <cellStyle name="Comma 4 2 2 6 8" xfId="6876"/>
    <cellStyle name="Comma 4 2 2 6 9" xfId="4806"/>
    <cellStyle name="Comma 4 2 2 7" xfId="1170"/>
    <cellStyle name="Comma 4 2 2 7 2" xfId="17814"/>
    <cellStyle name="Comma 4 2 2 7 3" xfId="15730"/>
    <cellStyle name="Comma 4 2 2 7 4" xfId="13646"/>
    <cellStyle name="Comma 4 2 2 7 5" xfId="11562"/>
    <cellStyle name="Comma 4 2 2 7 6" xfId="9478"/>
    <cellStyle name="Comma 4 2 2 7 7" xfId="7394"/>
    <cellStyle name="Comma 4 2 2 7 8" xfId="5320"/>
    <cellStyle name="Comma 4 2 2 7 9" xfId="3254"/>
    <cellStyle name="Comma 4 2 2 8" xfId="16772"/>
    <cellStyle name="Comma 4 2 2 9" xfId="14688"/>
    <cellStyle name="Comma 4 2 3" xfId="169"/>
    <cellStyle name="Comma 4 2 3 10" xfId="8493"/>
    <cellStyle name="Comma 4 2 3 11" xfId="6409"/>
    <cellStyle name="Comma 4 2 3 12" xfId="4346"/>
    <cellStyle name="Comma 4 2 3 13" xfId="2269"/>
    <cellStyle name="Comma 4 2 3 2" xfId="291"/>
    <cellStyle name="Comma 4 2 3 2 10" xfId="6523"/>
    <cellStyle name="Comma 4 2 3 2 11" xfId="4454"/>
    <cellStyle name="Comma 4 2 3 2 12" xfId="2383"/>
    <cellStyle name="Comma 4 2 3 2 2" xfId="555"/>
    <cellStyle name="Comma 4 2 3 2 2 10" xfId="4711"/>
    <cellStyle name="Comma 4 2 3 2 2 11" xfId="2641"/>
    <cellStyle name="Comma 4 2 3 2 2 2" xfId="1069"/>
    <cellStyle name="Comma 4 2 3 2 2 2 10" xfId="3155"/>
    <cellStyle name="Comma 4 2 3 2 2 2 2" xfId="2113"/>
    <cellStyle name="Comma 4 2 3 2 2 2 2 2" xfId="18757"/>
    <cellStyle name="Comma 4 2 3 2 2 2 2 3" xfId="16673"/>
    <cellStyle name="Comma 4 2 3 2 2 2 2 4" xfId="14589"/>
    <cellStyle name="Comma 4 2 3 2 2 2 2 5" xfId="12505"/>
    <cellStyle name="Comma 4 2 3 2 2 2 2 6" xfId="10421"/>
    <cellStyle name="Comma 4 2 3 2 2 2 2 7" xfId="8337"/>
    <cellStyle name="Comma 4 2 3 2 2 2 2 8" xfId="6253"/>
    <cellStyle name="Comma 4 2 3 2 2 2 2 9" xfId="4197"/>
    <cellStyle name="Comma 4 2 3 2 2 2 3" xfId="17715"/>
    <cellStyle name="Comma 4 2 3 2 2 2 4" xfId="15631"/>
    <cellStyle name="Comma 4 2 3 2 2 2 5" xfId="13547"/>
    <cellStyle name="Comma 4 2 3 2 2 2 6" xfId="11463"/>
    <cellStyle name="Comma 4 2 3 2 2 2 7" xfId="9379"/>
    <cellStyle name="Comma 4 2 3 2 2 2 8" xfId="7295"/>
    <cellStyle name="Comma 4 2 3 2 2 2 9" xfId="5225"/>
    <cellStyle name="Comma 4 2 3 2 2 3" xfId="1599"/>
    <cellStyle name="Comma 4 2 3 2 2 3 2" xfId="18243"/>
    <cellStyle name="Comma 4 2 3 2 2 3 3" xfId="16159"/>
    <cellStyle name="Comma 4 2 3 2 2 3 4" xfId="14075"/>
    <cellStyle name="Comma 4 2 3 2 2 3 5" xfId="11991"/>
    <cellStyle name="Comma 4 2 3 2 2 3 6" xfId="9907"/>
    <cellStyle name="Comma 4 2 3 2 2 3 7" xfId="7823"/>
    <cellStyle name="Comma 4 2 3 2 2 3 8" xfId="5739"/>
    <cellStyle name="Comma 4 2 3 2 2 3 9" xfId="3683"/>
    <cellStyle name="Comma 4 2 3 2 2 4" xfId="17201"/>
    <cellStyle name="Comma 4 2 3 2 2 5" xfId="15117"/>
    <cellStyle name="Comma 4 2 3 2 2 6" xfId="13033"/>
    <cellStyle name="Comma 4 2 3 2 2 7" xfId="10949"/>
    <cellStyle name="Comma 4 2 3 2 2 8" xfId="8865"/>
    <cellStyle name="Comma 4 2 3 2 2 9" xfId="6781"/>
    <cellStyle name="Comma 4 2 3 2 3" xfId="812"/>
    <cellStyle name="Comma 4 2 3 2 3 10" xfId="2898"/>
    <cellStyle name="Comma 4 2 3 2 3 2" xfId="1856"/>
    <cellStyle name="Comma 4 2 3 2 3 2 2" xfId="18500"/>
    <cellStyle name="Comma 4 2 3 2 3 2 3" xfId="16416"/>
    <cellStyle name="Comma 4 2 3 2 3 2 4" xfId="14332"/>
    <cellStyle name="Comma 4 2 3 2 3 2 5" xfId="12248"/>
    <cellStyle name="Comma 4 2 3 2 3 2 6" xfId="10164"/>
    <cellStyle name="Comma 4 2 3 2 3 2 7" xfId="8080"/>
    <cellStyle name="Comma 4 2 3 2 3 2 8" xfId="5996"/>
    <cellStyle name="Comma 4 2 3 2 3 2 9" xfId="3940"/>
    <cellStyle name="Comma 4 2 3 2 3 3" xfId="17458"/>
    <cellStyle name="Comma 4 2 3 2 3 4" xfId="15374"/>
    <cellStyle name="Comma 4 2 3 2 3 5" xfId="13290"/>
    <cellStyle name="Comma 4 2 3 2 3 6" xfId="11206"/>
    <cellStyle name="Comma 4 2 3 2 3 7" xfId="9122"/>
    <cellStyle name="Comma 4 2 3 2 3 8" xfId="7038"/>
    <cellStyle name="Comma 4 2 3 2 3 9" xfId="4968"/>
    <cellStyle name="Comma 4 2 3 2 4" xfId="1341"/>
    <cellStyle name="Comma 4 2 3 2 4 2" xfId="17985"/>
    <cellStyle name="Comma 4 2 3 2 4 3" xfId="15901"/>
    <cellStyle name="Comma 4 2 3 2 4 4" xfId="13817"/>
    <cellStyle name="Comma 4 2 3 2 4 5" xfId="11733"/>
    <cellStyle name="Comma 4 2 3 2 4 6" xfId="9649"/>
    <cellStyle name="Comma 4 2 3 2 4 7" xfId="7565"/>
    <cellStyle name="Comma 4 2 3 2 4 8" xfId="5482"/>
    <cellStyle name="Comma 4 2 3 2 4 9" xfId="3425"/>
    <cellStyle name="Comma 4 2 3 2 5" xfId="16943"/>
    <cellStyle name="Comma 4 2 3 2 6" xfId="14859"/>
    <cellStyle name="Comma 4 2 3 2 7" xfId="12775"/>
    <cellStyle name="Comma 4 2 3 2 8" xfId="10691"/>
    <cellStyle name="Comma 4 2 3 2 9" xfId="8607"/>
    <cellStyle name="Comma 4 2 3 3" xfId="447"/>
    <cellStyle name="Comma 4 2 3 3 10" xfId="4603"/>
    <cellStyle name="Comma 4 2 3 3 11" xfId="2533"/>
    <cellStyle name="Comma 4 2 3 3 2" xfId="961"/>
    <cellStyle name="Comma 4 2 3 3 2 10" xfId="3047"/>
    <cellStyle name="Comma 4 2 3 3 2 2" xfId="2005"/>
    <cellStyle name="Comma 4 2 3 3 2 2 2" xfId="18649"/>
    <cellStyle name="Comma 4 2 3 3 2 2 3" xfId="16565"/>
    <cellStyle name="Comma 4 2 3 3 2 2 4" xfId="14481"/>
    <cellStyle name="Comma 4 2 3 3 2 2 5" xfId="12397"/>
    <cellStyle name="Comma 4 2 3 3 2 2 6" xfId="10313"/>
    <cellStyle name="Comma 4 2 3 3 2 2 7" xfId="8229"/>
    <cellStyle name="Comma 4 2 3 3 2 2 8" xfId="6145"/>
    <cellStyle name="Comma 4 2 3 3 2 2 9" xfId="4089"/>
    <cellStyle name="Comma 4 2 3 3 2 3" xfId="17607"/>
    <cellStyle name="Comma 4 2 3 3 2 4" xfId="15523"/>
    <cellStyle name="Comma 4 2 3 3 2 5" xfId="13439"/>
    <cellStyle name="Comma 4 2 3 3 2 6" xfId="11355"/>
    <cellStyle name="Comma 4 2 3 3 2 7" xfId="9271"/>
    <cellStyle name="Comma 4 2 3 3 2 8" xfId="7187"/>
    <cellStyle name="Comma 4 2 3 3 2 9" xfId="5117"/>
    <cellStyle name="Comma 4 2 3 3 3" xfId="1491"/>
    <cellStyle name="Comma 4 2 3 3 3 2" xfId="18135"/>
    <cellStyle name="Comma 4 2 3 3 3 3" xfId="16051"/>
    <cellStyle name="Comma 4 2 3 3 3 4" xfId="13967"/>
    <cellStyle name="Comma 4 2 3 3 3 5" xfId="11883"/>
    <cellStyle name="Comma 4 2 3 3 3 6" xfId="9799"/>
    <cellStyle name="Comma 4 2 3 3 3 7" xfId="7715"/>
    <cellStyle name="Comma 4 2 3 3 3 8" xfId="5631"/>
    <cellStyle name="Comma 4 2 3 3 3 9" xfId="3575"/>
    <cellStyle name="Comma 4 2 3 3 4" xfId="17093"/>
    <cellStyle name="Comma 4 2 3 3 5" xfId="15009"/>
    <cellStyle name="Comma 4 2 3 3 6" xfId="12925"/>
    <cellStyle name="Comma 4 2 3 3 7" xfId="10841"/>
    <cellStyle name="Comma 4 2 3 3 8" xfId="8757"/>
    <cellStyle name="Comma 4 2 3 3 9" xfId="6673"/>
    <cellStyle name="Comma 4 2 3 4" xfId="704"/>
    <cellStyle name="Comma 4 2 3 4 10" xfId="2790"/>
    <cellStyle name="Comma 4 2 3 4 2" xfId="1748"/>
    <cellStyle name="Comma 4 2 3 4 2 2" xfId="18392"/>
    <cellStyle name="Comma 4 2 3 4 2 3" xfId="16308"/>
    <cellStyle name="Comma 4 2 3 4 2 4" xfId="14224"/>
    <cellStyle name="Comma 4 2 3 4 2 5" xfId="12140"/>
    <cellStyle name="Comma 4 2 3 4 2 6" xfId="10056"/>
    <cellStyle name="Comma 4 2 3 4 2 7" xfId="7972"/>
    <cellStyle name="Comma 4 2 3 4 2 8" xfId="5888"/>
    <cellStyle name="Comma 4 2 3 4 2 9" xfId="3832"/>
    <cellStyle name="Comma 4 2 3 4 3" xfId="17350"/>
    <cellStyle name="Comma 4 2 3 4 4" xfId="15266"/>
    <cellStyle name="Comma 4 2 3 4 5" xfId="13182"/>
    <cellStyle name="Comma 4 2 3 4 6" xfId="11098"/>
    <cellStyle name="Comma 4 2 3 4 7" xfId="9014"/>
    <cellStyle name="Comma 4 2 3 4 8" xfId="6930"/>
    <cellStyle name="Comma 4 2 3 4 9" xfId="4860"/>
    <cellStyle name="Comma 4 2 3 5" xfId="1227"/>
    <cellStyle name="Comma 4 2 3 5 2" xfId="17871"/>
    <cellStyle name="Comma 4 2 3 5 3" xfId="15787"/>
    <cellStyle name="Comma 4 2 3 5 4" xfId="13703"/>
    <cellStyle name="Comma 4 2 3 5 5" xfId="11619"/>
    <cellStyle name="Comma 4 2 3 5 6" xfId="9535"/>
    <cellStyle name="Comma 4 2 3 5 7" xfId="7451"/>
    <cellStyle name="Comma 4 2 3 5 8" xfId="5374"/>
    <cellStyle name="Comma 4 2 3 5 9" xfId="3311"/>
    <cellStyle name="Comma 4 2 3 6" xfId="16829"/>
    <cellStyle name="Comma 4 2 3 7" xfId="14745"/>
    <cellStyle name="Comma 4 2 3 8" xfId="12661"/>
    <cellStyle name="Comma 4 2 3 9" xfId="10577"/>
    <cellStyle name="Comma 4 2 4" xfId="131"/>
    <cellStyle name="Comma 4 2 4 10" xfId="8455"/>
    <cellStyle name="Comma 4 2 4 11" xfId="6371"/>
    <cellStyle name="Comma 4 2 4 12" xfId="4310"/>
    <cellStyle name="Comma 4 2 4 13" xfId="2231"/>
    <cellStyle name="Comma 4 2 4 2" xfId="253"/>
    <cellStyle name="Comma 4 2 4 2 10" xfId="6485"/>
    <cellStyle name="Comma 4 2 4 2 11" xfId="4418"/>
    <cellStyle name="Comma 4 2 4 2 12" xfId="2345"/>
    <cellStyle name="Comma 4 2 4 2 2" xfId="519"/>
    <cellStyle name="Comma 4 2 4 2 2 10" xfId="4675"/>
    <cellStyle name="Comma 4 2 4 2 2 11" xfId="2605"/>
    <cellStyle name="Comma 4 2 4 2 2 2" xfId="1033"/>
    <cellStyle name="Comma 4 2 4 2 2 2 10" xfId="3119"/>
    <cellStyle name="Comma 4 2 4 2 2 2 2" xfId="2077"/>
    <cellStyle name="Comma 4 2 4 2 2 2 2 2" xfId="18721"/>
    <cellStyle name="Comma 4 2 4 2 2 2 2 3" xfId="16637"/>
    <cellStyle name="Comma 4 2 4 2 2 2 2 4" xfId="14553"/>
    <cellStyle name="Comma 4 2 4 2 2 2 2 5" xfId="12469"/>
    <cellStyle name="Comma 4 2 4 2 2 2 2 6" xfId="10385"/>
    <cellStyle name="Comma 4 2 4 2 2 2 2 7" xfId="8301"/>
    <cellStyle name="Comma 4 2 4 2 2 2 2 8" xfId="6217"/>
    <cellStyle name="Comma 4 2 4 2 2 2 2 9" xfId="4161"/>
    <cellStyle name="Comma 4 2 4 2 2 2 3" xfId="17679"/>
    <cellStyle name="Comma 4 2 4 2 2 2 4" xfId="15595"/>
    <cellStyle name="Comma 4 2 4 2 2 2 5" xfId="13511"/>
    <cellStyle name="Comma 4 2 4 2 2 2 6" xfId="11427"/>
    <cellStyle name="Comma 4 2 4 2 2 2 7" xfId="9343"/>
    <cellStyle name="Comma 4 2 4 2 2 2 8" xfId="7259"/>
    <cellStyle name="Comma 4 2 4 2 2 2 9" xfId="5189"/>
    <cellStyle name="Comma 4 2 4 2 2 3" xfId="1563"/>
    <cellStyle name="Comma 4 2 4 2 2 3 2" xfId="18207"/>
    <cellStyle name="Comma 4 2 4 2 2 3 3" xfId="16123"/>
    <cellStyle name="Comma 4 2 4 2 2 3 4" xfId="14039"/>
    <cellStyle name="Comma 4 2 4 2 2 3 5" xfId="11955"/>
    <cellStyle name="Comma 4 2 4 2 2 3 6" xfId="9871"/>
    <cellStyle name="Comma 4 2 4 2 2 3 7" xfId="7787"/>
    <cellStyle name="Comma 4 2 4 2 2 3 8" xfId="5703"/>
    <cellStyle name="Comma 4 2 4 2 2 3 9" xfId="3647"/>
    <cellStyle name="Comma 4 2 4 2 2 4" xfId="17165"/>
    <cellStyle name="Comma 4 2 4 2 2 5" xfId="15081"/>
    <cellStyle name="Comma 4 2 4 2 2 6" xfId="12997"/>
    <cellStyle name="Comma 4 2 4 2 2 7" xfId="10913"/>
    <cellStyle name="Comma 4 2 4 2 2 8" xfId="8829"/>
    <cellStyle name="Comma 4 2 4 2 2 9" xfId="6745"/>
    <cellStyle name="Comma 4 2 4 2 3" xfId="776"/>
    <cellStyle name="Comma 4 2 4 2 3 10" xfId="2862"/>
    <cellStyle name="Comma 4 2 4 2 3 2" xfId="1820"/>
    <cellStyle name="Comma 4 2 4 2 3 2 2" xfId="18464"/>
    <cellStyle name="Comma 4 2 4 2 3 2 3" xfId="16380"/>
    <cellStyle name="Comma 4 2 4 2 3 2 4" xfId="14296"/>
    <cellStyle name="Comma 4 2 4 2 3 2 5" xfId="12212"/>
    <cellStyle name="Comma 4 2 4 2 3 2 6" xfId="10128"/>
    <cellStyle name="Comma 4 2 4 2 3 2 7" xfId="8044"/>
    <cellStyle name="Comma 4 2 4 2 3 2 8" xfId="5960"/>
    <cellStyle name="Comma 4 2 4 2 3 2 9" xfId="3904"/>
    <cellStyle name="Comma 4 2 4 2 3 3" xfId="17422"/>
    <cellStyle name="Comma 4 2 4 2 3 4" xfId="15338"/>
    <cellStyle name="Comma 4 2 4 2 3 5" xfId="13254"/>
    <cellStyle name="Comma 4 2 4 2 3 6" xfId="11170"/>
    <cellStyle name="Comma 4 2 4 2 3 7" xfId="9086"/>
    <cellStyle name="Comma 4 2 4 2 3 8" xfId="7002"/>
    <cellStyle name="Comma 4 2 4 2 3 9" xfId="4932"/>
    <cellStyle name="Comma 4 2 4 2 4" xfId="1303"/>
    <cellStyle name="Comma 4 2 4 2 4 2" xfId="17947"/>
    <cellStyle name="Comma 4 2 4 2 4 3" xfId="15863"/>
    <cellStyle name="Comma 4 2 4 2 4 4" xfId="13779"/>
    <cellStyle name="Comma 4 2 4 2 4 5" xfId="11695"/>
    <cellStyle name="Comma 4 2 4 2 4 6" xfId="9611"/>
    <cellStyle name="Comma 4 2 4 2 4 7" xfId="7527"/>
    <cellStyle name="Comma 4 2 4 2 4 8" xfId="5446"/>
    <cellStyle name="Comma 4 2 4 2 4 9" xfId="3387"/>
    <cellStyle name="Comma 4 2 4 2 5" xfId="16905"/>
    <cellStyle name="Comma 4 2 4 2 6" xfId="14821"/>
    <cellStyle name="Comma 4 2 4 2 7" xfId="12737"/>
    <cellStyle name="Comma 4 2 4 2 8" xfId="10653"/>
    <cellStyle name="Comma 4 2 4 2 9" xfId="8569"/>
    <cellStyle name="Comma 4 2 4 3" xfId="411"/>
    <cellStyle name="Comma 4 2 4 3 10" xfId="4567"/>
    <cellStyle name="Comma 4 2 4 3 11" xfId="2497"/>
    <cellStyle name="Comma 4 2 4 3 2" xfId="925"/>
    <cellStyle name="Comma 4 2 4 3 2 10" xfId="3011"/>
    <cellStyle name="Comma 4 2 4 3 2 2" xfId="1969"/>
    <cellStyle name="Comma 4 2 4 3 2 2 2" xfId="18613"/>
    <cellStyle name="Comma 4 2 4 3 2 2 3" xfId="16529"/>
    <cellStyle name="Comma 4 2 4 3 2 2 4" xfId="14445"/>
    <cellStyle name="Comma 4 2 4 3 2 2 5" xfId="12361"/>
    <cellStyle name="Comma 4 2 4 3 2 2 6" xfId="10277"/>
    <cellStyle name="Comma 4 2 4 3 2 2 7" xfId="8193"/>
    <cellStyle name="Comma 4 2 4 3 2 2 8" xfId="6109"/>
    <cellStyle name="Comma 4 2 4 3 2 2 9" xfId="4053"/>
    <cellStyle name="Comma 4 2 4 3 2 3" xfId="17571"/>
    <cellStyle name="Comma 4 2 4 3 2 4" xfId="15487"/>
    <cellStyle name="Comma 4 2 4 3 2 5" xfId="13403"/>
    <cellStyle name="Comma 4 2 4 3 2 6" xfId="11319"/>
    <cellStyle name="Comma 4 2 4 3 2 7" xfId="9235"/>
    <cellStyle name="Comma 4 2 4 3 2 8" xfId="7151"/>
    <cellStyle name="Comma 4 2 4 3 2 9" xfId="5081"/>
    <cellStyle name="Comma 4 2 4 3 3" xfId="1455"/>
    <cellStyle name="Comma 4 2 4 3 3 2" xfId="18099"/>
    <cellStyle name="Comma 4 2 4 3 3 3" xfId="16015"/>
    <cellStyle name="Comma 4 2 4 3 3 4" xfId="13931"/>
    <cellStyle name="Comma 4 2 4 3 3 5" xfId="11847"/>
    <cellStyle name="Comma 4 2 4 3 3 6" xfId="9763"/>
    <cellStyle name="Comma 4 2 4 3 3 7" xfId="7679"/>
    <cellStyle name="Comma 4 2 4 3 3 8" xfId="5595"/>
    <cellStyle name="Comma 4 2 4 3 3 9" xfId="3539"/>
    <cellStyle name="Comma 4 2 4 3 4" xfId="17057"/>
    <cellStyle name="Comma 4 2 4 3 5" xfId="14973"/>
    <cellStyle name="Comma 4 2 4 3 6" xfId="12889"/>
    <cellStyle name="Comma 4 2 4 3 7" xfId="10805"/>
    <cellStyle name="Comma 4 2 4 3 8" xfId="8721"/>
    <cellStyle name="Comma 4 2 4 3 9" xfId="6637"/>
    <cellStyle name="Comma 4 2 4 4" xfId="668"/>
    <cellStyle name="Comma 4 2 4 4 10" xfId="2754"/>
    <cellStyle name="Comma 4 2 4 4 2" xfId="1712"/>
    <cellStyle name="Comma 4 2 4 4 2 2" xfId="18356"/>
    <cellStyle name="Comma 4 2 4 4 2 3" xfId="16272"/>
    <cellStyle name="Comma 4 2 4 4 2 4" xfId="14188"/>
    <cellStyle name="Comma 4 2 4 4 2 5" xfId="12104"/>
    <cellStyle name="Comma 4 2 4 4 2 6" xfId="10020"/>
    <cellStyle name="Comma 4 2 4 4 2 7" xfId="7936"/>
    <cellStyle name="Comma 4 2 4 4 2 8" xfId="5852"/>
    <cellStyle name="Comma 4 2 4 4 2 9" xfId="3796"/>
    <cellStyle name="Comma 4 2 4 4 3" xfId="17314"/>
    <cellStyle name="Comma 4 2 4 4 4" xfId="15230"/>
    <cellStyle name="Comma 4 2 4 4 5" xfId="13146"/>
    <cellStyle name="Comma 4 2 4 4 6" xfId="11062"/>
    <cellStyle name="Comma 4 2 4 4 7" xfId="8978"/>
    <cellStyle name="Comma 4 2 4 4 8" xfId="6894"/>
    <cellStyle name="Comma 4 2 4 4 9" xfId="4824"/>
    <cellStyle name="Comma 4 2 4 5" xfId="1189"/>
    <cellStyle name="Comma 4 2 4 5 2" xfId="17833"/>
    <cellStyle name="Comma 4 2 4 5 3" xfId="15749"/>
    <cellStyle name="Comma 4 2 4 5 4" xfId="13665"/>
    <cellStyle name="Comma 4 2 4 5 5" xfId="11581"/>
    <cellStyle name="Comma 4 2 4 5 6" xfId="9497"/>
    <cellStyle name="Comma 4 2 4 5 7" xfId="7413"/>
    <cellStyle name="Comma 4 2 4 5 8" xfId="5338"/>
    <cellStyle name="Comma 4 2 4 5 9" xfId="3273"/>
    <cellStyle name="Comma 4 2 4 6" xfId="16791"/>
    <cellStyle name="Comma 4 2 4 7" xfId="14707"/>
    <cellStyle name="Comma 4 2 4 8" xfId="12623"/>
    <cellStyle name="Comma 4 2 4 9" xfId="10539"/>
    <cellStyle name="Comma 4 2 5" xfId="213"/>
    <cellStyle name="Comma 4 2 5 10" xfId="6447"/>
    <cellStyle name="Comma 4 2 5 11" xfId="4382"/>
    <cellStyle name="Comma 4 2 5 12" xfId="2307"/>
    <cellStyle name="Comma 4 2 5 2" xfId="483"/>
    <cellStyle name="Comma 4 2 5 2 10" xfId="4639"/>
    <cellStyle name="Comma 4 2 5 2 11" xfId="2569"/>
    <cellStyle name="Comma 4 2 5 2 2" xfId="997"/>
    <cellStyle name="Comma 4 2 5 2 2 10" xfId="3083"/>
    <cellStyle name="Comma 4 2 5 2 2 2" xfId="2041"/>
    <cellStyle name="Comma 4 2 5 2 2 2 2" xfId="18685"/>
    <cellStyle name="Comma 4 2 5 2 2 2 3" xfId="16601"/>
    <cellStyle name="Comma 4 2 5 2 2 2 4" xfId="14517"/>
    <cellStyle name="Comma 4 2 5 2 2 2 5" xfId="12433"/>
    <cellStyle name="Comma 4 2 5 2 2 2 6" xfId="10349"/>
    <cellStyle name="Comma 4 2 5 2 2 2 7" xfId="8265"/>
    <cellStyle name="Comma 4 2 5 2 2 2 8" xfId="6181"/>
    <cellStyle name="Comma 4 2 5 2 2 2 9" xfId="4125"/>
    <cellStyle name="Comma 4 2 5 2 2 3" xfId="17643"/>
    <cellStyle name="Comma 4 2 5 2 2 4" xfId="15559"/>
    <cellStyle name="Comma 4 2 5 2 2 5" xfId="13475"/>
    <cellStyle name="Comma 4 2 5 2 2 6" xfId="11391"/>
    <cellStyle name="Comma 4 2 5 2 2 7" xfId="9307"/>
    <cellStyle name="Comma 4 2 5 2 2 8" xfId="7223"/>
    <cellStyle name="Comma 4 2 5 2 2 9" xfId="5153"/>
    <cellStyle name="Comma 4 2 5 2 3" xfId="1527"/>
    <cellStyle name="Comma 4 2 5 2 3 2" xfId="18171"/>
    <cellStyle name="Comma 4 2 5 2 3 3" xfId="16087"/>
    <cellStyle name="Comma 4 2 5 2 3 4" xfId="14003"/>
    <cellStyle name="Comma 4 2 5 2 3 5" xfId="11919"/>
    <cellStyle name="Comma 4 2 5 2 3 6" xfId="9835"/>
    <cellStyle name="Comma 4 2 5 2 3 7" xfId="7751"/>
    <cellStyle name="Comma 4 2 5 2 3 8" xfId="5667"/>
    <cellStyle name="Comma 4 2 5 2 3 9" xfId="3611"/>
    <cellStyle name="Comma 4 2 5 2 4" xfId="17129"/>
    <cellStyle name="Comma 4 2 5 2 5" xfId="15045"/>
    <cellStyle name="Comma 4 2 5 2 6" xfId="12961"/>
    <cellStyle name="Comma 4 2 5 2 7" xfId="10877"/>
    <cellStyle name="Comma 4 2 5 2 8" xfId="8793"/>
    <cellStyle name="Comma 4 2 5 2 9" xfId="6709"/>
    <cellStyle name="Comma 4 2 5 3" xfId="740"/>
    <cellStyle name="Comma 4 2 5 3 10" xfId="2826"/>
    <cellStyle name="Comma 4 2 5 3 2" xfId="1784"/>
    <cellStyle name="Comma 4 2 5 3 2 2" xfId="18428"/>
    <cellStyle name="Comma 4 2 5 3 2 3" xfId="16344"/>
    <cellStyle name="Comma 4 2 5 3 2 4" xfId="14260"/>
    <cellStyle name="Comma 4 2 5 3 2 5" xfId="12176"/>
    <cellStyle name="Comma 4 2 5 3 2 6" xfId="10092"/>
    <cellStyle name="Comma 4 2 5 3 2 7" xfId="8008"/>
    <cellStyle name="Comma 4 2 5 3 2 8" xfId="5924"/>
    <cellStyle name="Comma 4 2 5 3 2 9" xfId="3868"/>
    <cellStyle name="Comma 4 2 5 3 3" xfId="17386"/>
    <cellStyle name="Comma 4 2 5 3 4" xfId="15302"/>
    <cellStyle name="Comma 4 2 5 3 5" xfId="13218"/>
    <cellStyle name="Comma 4 2 5 3 6" xfId="11134"/>
    <cellStyle name="Comma 4 2 5 3 7" xfId="9050"/>
    <cellStyle name="Comma 4 2 5 3 8" xfId="6966"/>
    <cellStyle name="Comma 4 2 5 3 9" xfId="4896"/>
    <cellStyle name="Comma 4 2 5 4" xfId="1265"/>
    <cellStyle name="Comma 4 2 5 4 2" xfId="17909"/>
    <cellStyle name="Comma 4 2 5 4 3" xfId="15825"/>
    <cellStyle name="Comma 4 2 5 4 4" xfId="13741"/>
    <cellStyle name="Comma 4 2 5 4 5" xfId="11657"/>
    <cellStyle name="Comma 4 2 5 4 6" xfId="9573"/>
    <cellStyle name="Comma 4 2 5 4 7" xfId="7489"/>
    <cellStyle name="Comma 4 2 5 4 8" xfId="5410"/>
    <cellStyle name="Comma 4 2 5 4 9" xfId="3349"/>
    <cellStyle name="Comma 4 2 5 5" xfId="16867"/>
    <cellStyle name="Comma 4 2 5 6" xfId="14783"/>
    <cellStyle name="Comma 4 2 5 7" xfId="12699"/>
    <cellStyle name="Comma 4 2 5 8" xfId="10615"/>
    <cellStyle name="Comma 4 2 5 9" xfId="8531"/>
    <cellStyle name="Comma 4 2 6" xfId="375"/>
    <cellStyle name="Comma 4 2 6 10" xfId="4531"/>
    <cellStyle name="Comma 4 2 6 11" xfId="2461"/>
    <cellStyle name="Comma 4 2 6 2" xfId="889"/>
    <cellStyle name="Comma 4 2 6 2 10" xfId="2975"/>
    <cellStyle name="Comma 4 2 6 2 2" xfId="1933"/>
    <cellStyle name="Comma 4 2 6 2 2 2" xfId="18577"/>
    <cellStyle name="Comma 4 2 6 2 2 3" xfId="16493"/>
    <cellStyle name="Comma 4 2 6 2 2 4" xfId="14409"/>
    <cellStyle name="Comma 4 2 6 2 2 5" xfId="12325"/>
    <cellStyle name="Comma 4 2 6 2 2 6" xfId="10241"/>
    <cellStyle name="Comma 4 2 6 2 2 7" xfId="8157"/>
    <cellStyle name="Comma 4 2 6 2 2 8" xfId="6073"/>
    <cellStyle name="Comma 4 2 6 2 2 9" xfId="4017"/>
    <cellStyle name="Comma 4 2 6 2 3" xfId="17535"/>
    <cellStyle name="Comma 4 2 6 2 4" xfId="15451"/>
    <cellStyle name="Comma 4 2 6 2 5" xfId="13367"/>
    <cellStyle name="Comma 4 2 6 2 6" xfId="11283"/>
    <cellStyle name="Comma 4 2 6 2 7" xfId="9199"/>
    <cellStyle name="Comma 4 2 6 2 8" xfId="7115"/>
    <cellStyle name="Comma 4 2 6 2 9" xfId="5045"/>
    <cellStyle name="Comma 4 2 6 3" xfId="1419"/>
    <cellStyle name="Comma 4 2 6 3 2" xfId="18063"/>
    <cellStyle name="Comma 4 2 6 3 3" xfId="15979"/>
    <cellStyle name="Comma 4 2 6 3 4" xfId="13895"/>
    <cellStyle name="Comma 4 2 6 3 5" xfId="11811"/>
    <cellStyle name="Comma 4 2 6 3 6" xfId="9727"/>
    <cellStyle name="Comma 4 2 6 3 7" xfId="7643"/>
    <cellStyle name="Comma 4 2 6 3 8" xfId="5559"/>
    <cellStyle name="Comma 4 2 6 3 9" xfId="3503"/>
    <cellStyle name="Comma 4 2 6 4" xfId="17021"/>
    <cellStyle name="Comma 4 2 6 5" xfId="14937"/>
    <cellStyle name="Comma 4 2 6 6" xfId="12853"/>
    <cellStyle name="Comma 4 2 6 7" xfId="10769"/>
    <cellStyle name="Comma 4 2 6 8" xfId="8685"/>
    <cellStyle name="Comma 4 2 6 9" xfId="6601"/>
    <cellStyle name="Comma 4 2 7" xfId="632"/>
    <cellStyle name="Comma 4 2 7 10" xfId="2718"/>
    <cellStyle name="Comma 4 2 7 2" xfId="1676"/>
    <cellStyle name="Comma 4 2 7 2 2" xfId="18320"/>
    <cellStyle name="Comma 4 2 7 2 3" xfId="16236"/>
    <cellStyle name="Comma 4 2 7 2 4" xfId="14152"/>
    <cellStyle name="Comma 4 2 7 2 5" xfId="12068"/>
    <cellStyle name="Comma 4 2 7 2 6" xfId="9984"/>
    <cellStyle name="Comma 4 2 7 2 7" xfId="7900"/>
    <cellStyle name="Comma 4 2 7 2 8" xfId="5816"/>
    <cellStyle name="Comma 4 2 7 2 9" xfId="3760"/>
    <cellStyle name="Comma 4 2 7 3" xfId="17278"/>
    <cellStyle name="Comma 4 2 7 4" xfId="15194"/>
    <cellStyle name="Comma 4 2 7 5" xfId="13110"/>
    <cellStyle name="Comma 4 2 7 6" xfId="11026"/>
    <cellStyle name="Comma 4 2 7 7" xfId="8942"/>
    <cellStyle name="Comma 4 2 7 8" xfId="6858"/>
    <cellStyle name="Comma 4 2 7 9" xfId="4788"/>
    <cellStyle name="Comma 4 2 8" xfId="1151"/>
    <cellStyle name="Comma 4 2 8 2" xfId="17795"/>
    <cellStyle name="Comma 4 2 8 3" xfId="15711"/>
    <cellStyle name="Comma 4 2 8 4" xfId="13627"/>
    <cellStyle name="Comma 4 2 8 5" xfId="11543"/>
    <cellStyle name="Comma 4 2 8 6" xfId="9459"/>
    <cellStyle name="Comma 4 2 8 7" xfId="7375"/>
    <cellStyle name="Comma 4 2 8 8" xfId="5302"/>
    <cellStyle name="Comma 4 2 8 9" xfId="3235"/>
    <cellStyle name="Comma 4 2 9" xfId="16753"/>
    <cellStyle name="Comma 4 3" xfId="101"/>
    <cellStyle name="Comma 4 3 10" xfId="12594"/>
    <cellStyle name="Comma 4 3 11" xfId="10510"/>
    <cellStyle name="Comma 4 3 12" xfId="8426"/>
    <cellStyle name="Comma 4 3 13" xfId="6342"/>
    <cellStyle name="Comma 4 3 14" xfId="4283"/>
    <cellStyle name="Comma 4 3 15" xfId="2202"/>
    <cellStyle name="Comma 4 3 2" xfId="179"/>
    <cellStyle name="Comma 4 3 2 10" xfId="8502"/>
    <cellStyle name="Comma 4 3 2 11" xfId="6418"/>
    <cellStyle name="Comma 4 3 2 12" xfId="4355"/>
    <cellStyle name="Comma 4 3 2 13" xfId="2278"/>
    <cellStyle name="Comma 4 3 2 2" xfId="301"/>
    <cellStyle name="Comma 4 3 2 2 10" xfId="6532"/>
    <cellStyle name="Comma 4 3 2 2 11" xfId="4463"/>
    <cellStyle name="Comma 4 3 2 2 12" xfId="2392"/>
    <cellStyle name="Comma 4 3 2 2 2" xfId="564"/>
    <cellStyle name="Comma 4 3 2 2 2 10" xfId="4720"/>
    <cellStyle name="Comma 4 3 2 2 2 11" xfId="2650"/>
    <cellStyle name="Comma 4 3 2 2 2 2" xfId="1078"/>
    <cellStyle name="Comma 4 3 2 2 2 2 10" xfId="3164"/>
    <cellStyle name="Comma 4 3 2 2 2 2 2" xfId="2122"/>
    <cellStyle name="Comma 4 3 2 2 2 2 2 2" xfId="18766"/>
    <cellStyle name="Comma 4 3 2 2 2 2 2 3" xfId="16682"/>
    <cellStyle name="Comma 4 3 2 2 2 2 2 4" xfId="14598"/>
    <cellStyle name="Comma 4 3 2 2 2 2 2 5" xfId="12514"/>
    <cellStyle name="Comma 4 3 2 2 2 2 2 6" xfId="10430"/>
    <cellStyle name="Comma 4 3 2 2 2 2 2 7" xfId="8346"/>
    <cellStyle name="Comma 4 3 2 2 2 2 2 8" xfId="6262"/>
    <cellStyle name="Comma 4 3 2 2 2 2 2 9" xfId="4206"/>
    <cellStyle name="Comma 4 3 2 2 2 2 3" xfId="17724"/>
    <cellStyle name="Comma 4 3 2 2 2 2 4" xfId="15640"/>
    <cellStyle name="Comma 4 3 2 2 2 2 5" xfId="13556"/>
    <cellStyle name="Comma 4 3 2 2 2 2 6" xfId="11472"/>
    <cellStyle name="Comma 4 3 2 2 2 2 7" xfId="9388"/>
    <cellStyle name="Comma 4 3 2 2 2 2 8" xfId="7304"/>
    <cellStyle name="Comma 4 3 2 2 2 2 9" xfId="5234"/>
    <cellStyle name="Comma 4 3 2 2 2 3" xfId="1608"/>
    <cellStyle name="Comma 4 3 2 2 2 3 2" xfId="18252"/>
    <cellStyle name="Comma 4 3 2 2 2 3 3" xfId="16168"/>
    <cellStyle name="Comma 4 3 2 2 2 3 4" xfId="14084"/>
    <cellStyle name="Comma 4 3 2 2 2 3 5" xfId="12000"/>
    <cellStyle name="Comma 4 3 2 2 2 3 6" xfId="9916"/>
    <cellStyle name="Comma 4 3 2 2 2 3 7" xfId="7832"/>
    <cellStyle name="Comma 4 3 2 2 2 3 8" xfId="5748"/>
    <cellStyle name="Comma 4 3 2 2 2 3 9" xfId="3692"/>
    <cellStyle name="Comma 4 3 2 2 2 4" xfId="17210"/>
    <cellStyle name="Comma 4 3 2 2 2 5" xfId="15126"/>
    <cellStyle name="Comma 4 3 2 2 2 6" xfId="13042"/>
    <cellStyle name="Comma 4 3 2 2 2 7" xfId="10958"/>
    <cellStyle name="Comma 4 3 2 2 2 8" xfId="8874"/>
    <cellStyle name="Comma 4 3 2 2 2 9" xfId="6790"/>
    <cellStyle name="Comma 4 3 2 2 3" xfId="821"/>
    <cellStyle name="Comma 4 3 2 2 3 10" xfId="2907"/>
    <cellStyle name="Comma 4 3 2 2 3 2" xfId="1865"/>
    <cellStyle name="Comma 4 3 2 2 3 2 2" xfId="18509"/>
    <cellStyle name="Comma 4 3 2 2 3 2 3" xfId="16425"/>
    <cellStyle name="Comma 4 3 2 2 3 2 4" xfId="14341"/>
    <cellStyle name="Comma 4 3 2 2 3 2 5" xfId="12257"/>
    <cellStyle name="Comma 4 3 2 2 3 2 6" xfId="10173"/>
    <cellStyle name="Comma 4 3 2 2 3 2 7" xfId="8089"/>
    <cellStyle name="Comma 4 3 2 2 3 2 8" xfId="6005"/>
    <cellStyle name="Comma 4 3 2 2 3 2 9" xfId="3949"/>
    <cellStyle name="Comma 4 3 2 2 3 3" xfId="17467"/>
    <cellStyle name="Comma 4 3 2 2 3 4" xfId="15383"/>
    <cellStyle name="Comma 4 3 2 2 3 5" xfId="13299"/>
    <cellStyle name="Comma 4 3 2 2 3 6" xfId="11215"/>
    <cellStyle name="Comma 4 3 2 2 3 7" xfId="9131"/>
    <cellStyle name="Comma 4 3 2 2 3 8" xfId="7047"/>
    <cellStyle name="Comma 4 3 2 2 3 9" xfId="4977"/>
    <cellStyle name="Comma 4 3 2 2 4" xfId="1350"/>
    <cellStyle name="Comma 4 3 2 2 4 2" xfId="17994"/>
    <cellStyle name="Comma 4 3 2 2 4 3" xfId="15910"/>
    <cellStyle name="Comma 4 3 2 2 4 4" xfId="13826"/>
    <cellStyle name="Comma 4 3 2 2 4 5" xfId="11742"/>
    <cellStyle name="Comma 4 3 2 2 4 6" xfId="9658"/>
    <cellStyle name="Comma 4 3 2 2 4 7" xfId="7574"/>
    <cellStyle name="Comma 4 3 2 2 4 8" xfId="5491"/>
    <cellStyle name="Comma 4 3 2 2 4 9" xfId="3434"/>
    <cellStyle name="Comma 4 3 2 2 5" xfId="16952"/>
    <cellStyle name="Comma 4 3 2 2 6" xfId="14868"/>
    <cellStyle name="Comma 4 3 2 2 7" xfId="12784"/>
    <cellStyle name="Comma 4 3 2 2 8" xfId="10700"/>
    <cellStyle name="Comma 4 3 2 2 9" xfId="8616"/>
    <cellStyle name="Comma 4 3 2 3" xfId="456"/>
    <cellStyle name="Comma 4 3 2 3 10" xfId="4612"/>
    <cellStyle name="Comma 4 3 2 3 11" xfId="2542"/>
    <cellStyle name="Comma 4 3 2 3 2" xfId="970"/>
    <cellStyle name="Comma 4 3 2 3 2 10" xfId="3056"/>
    <cellStyle name="Comma 4 3 2 3 2 2" xfId="2014"/>
    <cellStyle name="Comma 4 3 2 3 2 2 2" xfId="18658"/>
    <cellStyle name="Comma 4 3 2 3 2 2 3" xfId="16574"/>
    <cellStyle name="Comma 4 3 2 3 2 2 4" xfId="14490"/>
    <cellStyle name="Comma 4 3 2 3 2 2 5" xfId="12406"/>
    <cellStyle name="Comma 4 3 2 3 2 2 6" xfId="10322"/>
    <cellStyle name="Comma 4 3 2 3 2 2 7" xfId="8238"/>
    <cellStyle name="Comma 4 3 2 3 2 2 8" xfId="6154"/>
    <cellStyle name="Comma 4 3 2 3 2 2 9" xfId="4098"/>
    <cellStyle name="Comma 4 3 2 3 2 3" xfId="17616"/>
    <cellStyle name="Comma 4 3 2 3 2 4" xfId="15532"/>
    <cellStyle name="Comma 4 3 2 3 2 5" xfId="13448"/>
    <cellStyle name="Comma 4 3 2 3 2 6" xfId="11364"/>
    <cellStyle name="Comma 4 3 2 3 2 7" xfId="9280"/>
    <cellStyle name="Comma 4 3 2 3 2 8" xfId="7196"/>
    <cellStyle name="Comma 4 3 2 3 2 9" xfId="5126"/>
    <cellStyle name="Comma 4 3 2 3 3" xfId="1500"/>
    <cellStyle name="Comma 4 3 2 3 3 2" xfId="18144"/>
    <cellStyle name="Comma 4 3 2 3 3 3" xfId="16060"/>
    <cellStyle name="Comma 4 3 2 3 3 4" xfId="13976"/>
    <cellStyle name="Comma 4 3 2 3 3 5" xfId="11892"/>
    <cellStyle name="Comma 4 3 2 3 3 6" xfId="9808"/>
    <cellStyle name="Comma 4 3 2 3 3 7" xfId="7724"/>
    <cellStyle name="Comma 4 3 2 3 3 8" xfId="5640"/>
    <cellStyle name="Comma 4 3 2 3 3 9" xfId="3584"/>
    <cellStyle name="Comma 4 3 2 3 4" xfId="17102"/>
    <cellStyle name="Comma 4 3 2 3 5" xfId="15018"/>
    <cellStyle name="Comma 4 3 2 3 6" xfId="12934"/>
    <cellStyle name="Comma 4 3 2 3 7" xfId="10850"/>
    <cellStyle name="Comma 4 3 2 3 8" xfId="8766"/>
    <cellStyle name="Comma 4 3 2 3 9" xfId="6682"/>
    <cellStyle name="Comma 4 3 2 4" xfId="713"/>
    <cellStyle name="Comma 4 3 2 4 10" xfId="2799"/>
    <cellStyle name="Comma 4 3 2 4 2" xfId="1757"/>
    <cellStyle name="Comma 4 3 2 4 2 2" xfId="18401"/>
    <cellStyle name="Comma 4 3 2 4 2 3" xfId="16317"/>
    <cellStyle name="Comma 4 3 2 4 2 4" xfId="14233"/>
    <cellStyle name="Comma 4 3 2 4 2 5" xfId="12149"/>
    <cellStyle name="Comma 4 3 2 4 2 6" xfId="10065"/>
    <cellStyle name="Comma 4 3 2 4 2 7" xfId="7981"/>
    <cellStyle name="Comma 4 3 2 4 2 8" xfId="5897"/>
    <cellStyle name="Comma 4 3 2 4 2 9" xfId="3841"/>
    <cellStyle name="Comma 4 3 2 4 3" xfId="17359"/>
    <cellStyle name="Comma 4 3 2 4 4" xfId="15275"/>
    <cellStyle name="Comma 4 3 2 4 5" xfId="13191"/>
    <cellStyle name="Comma 4 3 2 4 6" xfId="11107"/>
    <cellStyle name="Comma 4 3 2 4 7" xfId="9023"/>
    <cellStyle name="Comma 4 3 2 4 8" xfId="6939"/>
    <cellStyle name="Comma 4 3 2 4 9" xfId="4869"/>
    <cellStyle name="Comma 4 3 2 5" xfId="1236"/>
    <cellStyle name="Comma 4 3 2 5 2" xfId="17880"/>
    <cellStyle name="Comma 4 3 2 5 3" xfId="15796"/>
    <cellStyle name="Comma 4 3 2 5 4" xfId="13712"/>
    <cellStyle name="Comma 4 3 2 5 5" xfId="11628"/>
    <cellStyle name="Comma 4 3 2 5 6" xfId="9544"/>
    <cellStyle name="Comma 4 3 2 5 7" xfId="7460"/>
    <cellStyle name="Comma 4 3 2 5 8" xfId="5383"/>
    <cellStyle name="Comma 4 3 2 5 9" xfId="3320"/>
    <cellStyle name="Comma 4 3 2 6" xfId="16838"/>
    <cellStyle name="Comma 4 3 2 7" xfId="14754"/>
    <cellStyle name="Comma 4 3 2 8" xfId="12670"/>
    <cellStyle name="Comma 4 3 2 9" xfId="10586"/>
    <cellStyle name="Comma 4 3 3" xfId="140"/>
    <cellStyle name="Comma 4 3 3 10" xfId="8464"/>
    <cellStyle name="Comma 4 3 3 11" xfId="6380"/>
    <cellStyle name="Comma 4 3 3 12" xfId="4319"/>
    <cellStyle name="Comma 4 3 3 13" xfId="2240"/>
    <cellStyle name="Comma 4 3 3 2" xfId="262"/>
    <cellStyle name="Comma 4 3 3 2 10" xfId="6494"/>
    <cellStyle name="Comma 4 3 3 2 11" xfId="4427"/>
    <cellStyle name="Comma 4 3 3 2 12" xfId="2354"/>
    <cellStyle name="Comma 4 3 3 2 2" xfId="528"/>
    <cellStyle name="Comma 4 3 3 2 2 10" xfId="4684"/>
    <cellStyle name="Comma 4 3 3 2 2 11" xfId="2614"/>
    <cellStyle name="Comma 4 3 3 2 2 2" xfId="1042"/>
    <cellStyle name="Comma 4 3 3 2 2 2 10" xfId="3128"/>
    <cellStyle name="Comma 4 3 3 2 2 2 2" xfId="2086"/>
    <cellStyle name="Comma 4 3 3 2 2 2 2 2" xfId="18730"/>
    <cellStyle name="Comma 4 3 3 2 2 2 2 3" xfId="16646"/>
    <cellStyle name="Comma 4 3 3 2 2 2 2 4" xfId="14562"/>
    <cellStyle name="Comma 4 3 3 2 2 2 2 5" xfId="12478"/>
    <cellStyle name="Comma 4 3 3 2 2 2 2 6" xfId="10394"/>
    <cellStyle name="Comma 4 3 3 2 2 2 2 7" xfId="8310"/>
    <cellStyle name="Comma 4 3 3 2 2 2 2 8" xfId="6226"/>
    <cellStyle name="Comma 4 3 3 2 2 2 2 9" xfId="4170"/>
    <cellStyle name="Comma 4 3 3 2 2 2 3" xfId="17688"/>
    <cellStyle name="Comma 4 3 3 2 2 2 4" xfId="15604"/>
    <cellStyle name="Comma 4 3 3 2 2 2 5" xfId="13520"/>
    <cellStyle name="Comma 4 3 3 2 2 2 6" xfId="11436"/>
    <cellStyle name="Comma 4 3 3 2 2 2 7" xfId="9352"/>
    <cellStyle name="Comma 4 3 3 2 2 2 8" xfId="7268"/>
    <cellStyle name="Comma 4 3 3 2 2 2 9" xfId="5198"/>
    <cellStyle name="Comma 4 3 3 2 2 3" xfId="1572"/>
    <cellStyle name="Comma 4 3 3 2 2 3 2" xfId="18216"/>
    <cellStyle name="Comma 4 3 3 2 2 3 3" xfId="16132"/>
    <cellStyle name="Comma 4 3 3 2 2 3 4" xfId="14048"/>
    <cellStyle name="Comma 4 3 3 2 2 3 5" xfId="11964"/>
    <cellStyle name="Comma 4 3 3 2 2 3 6" xfId="9880"/>
    <cellStyle name="Comma 4 3 3 2 2 3 7" xfId="7796"/>
    <cellStyle name="Comma 4 3 3 2 2 3 8" xfId="5712"/>
    <cellStyle name="Comma 4 3 3 2 2 3 9" xfId="3656"/>
    <cellStyle name="Comma 4 3 3 2 2 4" xfId="17174"/>
    <cellStyle name="Comma 4 3 3 2 2 5" xfId="15090"/>
    <cellStyle name="Comma 4 3 3 2 2 6" xfId="13006"/>
    <cellStyle name="Comma 4 3 3 2 2 7" xfId="10922"/>
    <cellStyle name="Comma 4 3 3 2 2 8" xfId="8838"/>
    <cellStyle name="Comma 4 3 3 2 2 9" xfId="6754"/>
    <cellStyle name="Comma 4 3 3 2 3" xfId="785"/>
    <cellStyle name="Comma 4 3 3 2 3 10" xfId="2871"/>
    <cellStyle name="Comma 4 3 3 2 3 2" xfId="1829"/>
    <cellStyle name="Comma 4 3 3 2 3 2 2" xfId="18473"/>
    <cellStyle name="Comma 4 3 3 2 3 2 3" xfId="16389"/>
    <cellStyle name="Comma 4 3 3 2 3 2 4" xfId="14305"/>
    <cellStyle name="Comma 4 3 3 2 3 2 5" xfId="12221"/>
    <cellStyle name="Comma 4 3 3 2 3 2 6" xfId="10137"/>
    <cellStyle name="Comma 4 3 3 2 3 2 7" xfId="8053"/>
    <cellStyle name="Comma 4 3 3 2 3 2 8" xfId="5969"/>
    <cellStyle name="Comma 4 3 3 2 3 2 9" xfId="3913"/>
    <cellStyle name="Comma 4 3 3 2 3 3" xfId="17431"/>
    <cellStyle name="Comma 4 3 3 2 3 4" xfId="15347"/>
    <cellStyle name="Comma 4 3 3 2 3 5" xfId="13263"/>
    <cellStyle name="Comma 4 3 3 2 3 6" xfId="11179"/>
    <cellStyle name="Comma 4 3 3 2 3 7" xfId="9095"/>
    <cellStyle name="Comma 4 3 3 2 3 8" xfId="7011"/>
    <cellStyle name="Comma 4 3 3 2 3 9" xfId="4941"/>
    <cellStyle name="Comma 4 3 3 2 4" xfId="1312"/>
    <cellStyle name="Comma 4 3 3 2 4 2" xfId="17956"/>
    <cellStyle name="Comma 4 3 3 2 4 3" xfId="15872"/>
    <cellStyle name="Comma 4 3 3 2 4 4" xfId="13788"/>
    <cellStyle name="Comma 4 3 3 2 4 5" xfId="11704"/>
    <cellStyle name="Comma 4 3 3 2 4 6" xfId="9620"/>
    <cellStyle name="Comma 4 3 3 2 4 7" xfId="7536"/>
    <cellStyle name="Comma 4 3 3 2 4 8" xfId="5455"/>
    <cellStyle name="Comma 4 3 3 2 4 9" xfId="3396"/>
    <cellStyle name="Comma 4 3 3 2 5" xfId="16914"/>
    <cellStyle name="Comma 4 3 3 2 6" xfId="14830"/>
    <cellStyle name="Comma 4 3 3 2 7" xfId="12746"/>
    <cellStyle name="Comma 4 3 3 2 8" xfId="10662"/>
    <cellStyle name="Comma 4 3 3 2 9" xfId="8578"/>
    <cellStyle name="Comma 4 3 3 3" xfId="420"/>
    <cellStyle name="Comma 4 3 3 3 10" xfId="4576"/>
    <cellStyle name="Comma 4 3 3 3 11" xfId="2506"/>
    <cellStyle name="Comma 4 3 3 3 2" xfId="934"/>
    <cellStyle name="Comma 4 3 3 3 2 10" xfId="3020"/>
    <cellStyle name="Comma 4 3 3 3 2 2" xfId="1978"/>
    <cellStyle name="Comma 4 3 3 3 2 2 2" xfId="18622"/>
    <cellStyle name="Comma 4 3 3 3 2 2 3" xfId="16538"/>
    <cellStyle name="Comma 4 3 3 3 2 2 4" xfId="14454"/>
    <cellStyle name="Comma 4 3 3 3 2 2 5" xfId="12370"/>
    <cellStyle name="Comma 4 3 3 3 2 2 6" xfId="10286"/>
    <cellStyle name="Comma 4 3 3 3 2 2 7" xfId="8202"/>
    <cellStyle name="Comma 4 3 3 3 2 2 8" xfId="6118"/>
    <cellStyle name="Comma 4 3 3 3 2 2 9" xfId="4062"/>
    <cellStyle name="Comma 4 3 3 3 2 3" xfId="17580"/>
    <cellStyle name="Comma 4 3 3 3 2 4" xfId="15496"/>
    <cellStyle name="Comma 4 3 3 3 2 5" xfId="13412"/>
    <cellStyle name="Comma 4 3 3 3 2 6" xfId="11328"/>
    <cellStyle name="Comma 4 3 3 3 2 7" xfId="9244"/>
    <cellStyle name="Comma 4 3 3 3 2 8" xfId="7160"/>
    <cellStyle name="Comma 4 3 3 3 2 9" xfId="5090"/>
    <cellStyle name="Comma 4 3 3 3 3" xfId="1464"/>
    <cellStyle name="Comma 4 3 3 3 3 2" xfId="18108"/>
    <cellStyle name="Comma 4 3 3 3 3 3" xfId="16024"/>
    <cellStyle name="Comma 4 3 3 3 3 4" xfId="13940"/>
    <cellStyle name="Comma 4 3 3 3 3 5" xfId="11856"/>
    <cellStyle name="Comma 4 3 3 3 3 6" xfId="9772"/>
    <cellStyle name="Comma 4 3 3 3 3 7" xfId="7688"/>
    <cellStyle name="Comma 4 3 3 3 3 8" xfId="5604"/>
    <cellStyle name="Comma 4 3 3 3 3 9" xfId="3548"/>
    <cellStyle name="Comma 4 3 3 3 4" xfId="17066"/>
    <cellStyle name="Comma 4 3 3 3 5" xfId="14982"/>
    <cellStyle name="Comma 4 3 3 3 6" xfId="12898"/>
    <cellStyle name="Comma 4 3 3 3 7" xfId="10814"/>
    <cellStyle name="Comma 4 3 3 3 8" xfId="8730"/>
    <cellStyle name="Comma 4 3 3 3 9" xfId="6646"/>
    <cellStyle name="Comma 4 3 3 4" xfId="677"/>
    <cellStyle name="Comma 4 3 3 4 10" xfId="2763"/>
    <cellStyle name="Comma 4 3 3 4 2" xfId="1721"/>
    <cellStyle name="Comma 4 3 3 4 2 2" xfId="18365"/>
    <cellStyle name="Comma 4 3 3 4 2 3" xfId="16281"/>
    <cellStyle name="Comma 4 3 3 4 2 4" xfId="14197"/>
    <cellStyle name="Comma 4 3 3 4 2 5" xfId="12113"/>
    <cellStyle name="Comma 4 3 3 4 2 6" xfId="10029"/>
    <cellStyle name="Comma 4 3 3 4 2 7" xfId="7945"/>
    <cellStyle name="Comma 4 3 3 4 2 8" xfId="5861"/>
    <cellStyle name="Comma 4 3 3 4 2 9" xfId="3805"/>
    <cellStyle name="Comma 4 3 3 4 3" xfId="17323"/>
    <cellStyle name="Comma 4 3 3 4 4" xfId="15239"/>
    <cellStyle name="Comma 4 3 3 4 5" xfId="13155"/>
    <cellStyle name="Comma 4 3 3 4 6" xfId="11071"/>
    <cellStyle name="Comma 4 3 3 4 7" xfId="8987"/>
    <cellStyle name="Comma 4 3 3 4 8" xfId="6903"/>
    <cellStyle name="Comma 4 3 3 4 9" xfId="4833"/>
    <cellStyle name="Comma 4 3 3 5" xfId="1198"/>
    <cellStyle name="Comma 4 3 3 5 2" xfId="17842"/>
    <cellStyle name="Comma 4 3 3 5 3" xfId="15758"/>
    <cellStyle name="Comma 4 3 3 5 4" xfId="13674"/>
    <cellStyle name="Comma 4 3 3 5 5" xfId="11590"/>
    <cellStyle name="Comma 4 3 3 5 6" xfId="9506"/>
    <cellStyle name="Comma 4 3 3 5 7" xfId="7422"/>
    <cellStyle name="Comma 4 3 3 5 8" xfId="5347"/>
    <cellStyle name="Comma 4 3 3 5 9" xfId="3282"/>
    <cellStyle name="Comma 4 3 3 6" xfId="16800"/>
    <cellStyle name="Comma 4 3 3 7" xfId="14716"/>
    <cellStyle name="Comma 4 3 3 8" xfId="12632"/>
    <cellStyle name="Comma 4 3 3 9" xfId="10548"/>
    <cellStyle name="Comma 4 3 4" xfId="223"/>
    <cellStyle name="Comma 4 3 4 10" xfId="6456"/>
    <cellStyle name="Comma 4 3 4 11" xfId="4391"/>
    <cellStyle name="Comma 4 3 4 12" xfId="2316"/>
    <cellStyle name="Comma 4 3 4 2" xfId="492"/>
    <cellStyle name="Comma 4 3 4 2 10" xfId="4648"/>
    <cellStyle name="Comma 4 3 4 2 11" xfId="2578"/>
    <cellStyle name="Comma 4 3 4 2 2" xfId="1006"/>
    <cellStyle name="Comma 4 3 4 2 2 10" xfId="3092"/>
    <cellStyle name="Comma 4 3 4 2 2 2" xfId="2050"/>
    <cellStyle name="Comma 4 3 4 2 2 2 2" xfId="18694"/>
    <cellStyle name="Comma 4 3 4 2 2 2 3" xfId="16610"/>
    <cellStyle name="Comma 4 3 4 2 2 2 4" xfId="14526"/>
    <cellStyle name="Comma 4 3 4 2 2 2 5" xfId="12442"/>
    <cellStyle name="Comma 4 3 4 2 2 2 6" xfId="10358"/>
    <cellStyle name="Comma 4 3 4 2 2 2 7" xfId="8274"/>
    <cellStyle name="Comma 4 3 4 2 2 2 8" xfId="6190"/>
    <cellStyle name="Comma 4 3 4 2 2 2 9" xfId="4134"/>
    <cellStyle name="Comma 4 3 4 2 2 3" xfId="17652"/>
    <cellStyle name="Comma 4 3 4 2 2 4" xfId="15568"/>
    <cellStyle name="Comma 4 3 4 2 2 5" xfId="13484"/>
    <cellStyle name="Comma 4 3 4 2 2 6" xfId="11400"/>
    <cellStyle name="Comma 4 3 4 2 2 7" xfId="9316"/>
    <cellStyle name="Comma 4 3 4 2 2 8" xfId="7232"/>
    <cellStyle name="Comma 4 3 4 2 2 9" xfId="5162"/>
    <cellStyle name="Comma 4 3 4 2 3" xfId="1536"/>
    <cellStyle name="Comma 4 3 4 2 3 2" xfId="18180"/>
    <cellStyle name="Comma 4 3 4 2 3 3" xfId="16096"/>
    <cellStyle name="Comma 4 3 4 2 3 4" xfId="14012"/>
    <cellStyle name="Comma 4 3 4 2 3 5" xfId="11928"/>
    <cellStyle name="Comma 4 3 4 2 3 6" xfId="9844"/>
    <cellStyle name="Comma 4 3 4 2 3 7" xfId="7760"/>
    <cellStyle name="Comma 4 3 4 2 3 8" xfId="5676"/>
    <cellStyle name="Comma 4 3 4 2 3 9" xfId="3620"/>
    <cellStyle name="Comma 4 3 4 2 4" xfId="17138"/>
    <cellStyle name="Comma 4 3 4 2 5" xfId="15054"/>
    <cellStyle name="Comma 4 3 4 2 6" xfId="12970"/>
    <cellStyle name="Comma 4 3 4 2 7" xfId="10886"/>
    <cellStyle name="Comma 4 3 4 2 8" xfId="8802"/>
    <cellStyle name="Comma 4 3 4 2 9" xfId="6718"/>
    <cellStyle name="Comma 4 3 4 3" xfId="749"/>
    <cellStyle name="Comma 4 3 4 3 10" xfId="2835"/>
    <cellStyle name="Comma 4 3 4 3 2" xfId="1793"/>
    <cellStyle name="Comma 4 3 4 3 2 2" xfId="18437"/>
    <cellStyle name="Comma 4 3 4 3 2 3" xfId="16353"/>
    <cellStyle name="Comma 4 3 4 3 2 4" xfId="14269"/>
    <cellStyle name="Comma 4 3 4 3 2 5" xfId="12185"/>
    <cellStyle name="Comma 4 3 4 3 2 6" xfId="10101"/>
    <cellStyle name="Comma 4 3 4 3 2 7" xfId="8017"/>
    <cellStyle name="Comma 4 3 4 3 2 8" xfId="5933"/>
    <cellStyle name="Comma 4 3 4 3 2 9" xfId="3877"/>
    <cellStyle name="Comma 4 3 4 3 3" xfId="17395"/>
    <cellStyle name="Comma 4 3 4 3 4" xfId="15311"/>
    <cellStyle name="Comma 4 3 4 3 5" xfId="13227"/>
    <cellStyle name="Comma 4 3 4 3 6" xfId="11143"/>
    <cellStyle name="Comma 4 3 4 3 7" xfId="9059"/>
    <cellStyle name="Comma 4 3 4 3 8" xfId="6975"/>
    <cellStyle name="Comma 4 3 4 3 9" xfId="4905"/>
    <cellStyle name="Comma 4 3 4 4" xfId="1274"/>
    <cellStyle name="Comma 4 3 4 4 2" xfId="17918"/>
    <cellStyle name="Comma 4 3 4 4 3" xfId="15834"/>
    <cellStyle name="Comma 4 3 4 4 4" xfId="13750"/>
    <cellStyle name="Comma 4 3 4 4 5" xfId="11666"/>
    <cellStyle name="Comma 4 3 4 4 6" xfId="9582"/>
    <cellStyle name="Comma 4 3 4 4 7" xfId="7498"/>
    <cellStyle name="Comma 4 3 4 4 8" xfId="5419"/>
    <cellStyle name="Comma 4 3 4 4 9" xfId="3358"/>
    <cellStyle name="Comma 4 3 4 5" xfId="16876"/>
    <cellStyle name="Comma 4 3 4 6" xfId="14792"/>
    <cellStyle name="Comma 4 3 4 7" xfId="12708"/>
    <cellStyle name="Comma 4 3 4 8" xfId="10624"/>
    <cellStyle name="Comma 4 3 4 9" xfId="8540"/>
    <cellStyle name="Comma 4 3 5" xfId="384"/>
    <cellStyle name="Comma 4 3 5 10" xfId="4540"/>
    <cellStyle name="Comma 4 3 5 11" xfId="2470"/>
    <cellStyle name="Comma 4 3 5 2" xfId="898"/>
    <cellStyle name="Comma 4 3 5 2 10" xfId="2984"/>
    <cellStyle name="Comma 4 3 5 2 2" xfId="1942"/>
    <cellStyle name="Comma 4 3 5 2 2 2" xfId="18586"/>
    <cellStyle name="Comma 4 3 5 2 2 3" xfId="16502"/>
    <cellStyle name="Comma 4 3 5 2 2 4" xfId="14418"/>
    <cellStyle name="Comma 4 3 5 2 2 5" xfId="12334"/>
    <cellStyle name="Comma 4 3 5 2 2 6" xfId="10250"/>
    <cellStyle name="Comma 4 3 5 2 2 7" xfId="8166"/>
    <cellStyle name="Comma 4 3 5 2 2 8" xfId="6082"/>
    <cellStyle name="Comma 4 3 5 2 2 9" xfId="4026"/>
    <cellStyle name="Comma 4 3 5 2 3" xfId="17544"/>
    <cellStyle name="Comma 4 3 5 2 4" xfId="15460"/>
    <cellStyle name="Comma 4 3 5 2 5" xfId="13376"/>
    <cellStyle name="Comma 4 3 5 2 6" xfId="11292"/>
    <cellStyle name="Comma 4 3 5 2 7" xfId="9208"/>
    <cellStyle name="Comma 4 3 5 2 8" xfId="7124"/>
    <cellStyle name="Comma 4 3 5 2 9" xfId="5054"/>
    <cellStyle name="Comma 4 3 5 3" xfId="1428"/>
    <cellStyle name="Comma 4 3 5 3 2" xfId="18072"/>
    <cellStyle name="Comma 4 3 5 3 3" xfId="15988"/>
    <cellStyle name="Comma 4 3 5 3 4" xfId="13904"/>
    <cellStyle name="Comma 4 3 5 3 5" xfId="11820"/>
    <cellStyle name="Comma 4 3 5 3 6" xfId="9736"/>
    <cellStyle name="Comma 4 3 5 3 7" xfId="7652"/>
    <cellStyle name="Comma 4 3 5 3 8" xfId="5568"/>
    <cellStyle name="Comma 4 3 5 3 9" xfId="3512"/>
    <cellStyle name="Comma 4 3 5 4" xfId="17030"/>
    <cellStyle name="Comma 4 3 5 5" xfId="14946"/>
    <cellStyle name="Comma 4 3 5 6" xfId="12862"/>
    <cellStyle name="Comma 4 3 5 7" xfId="10778"/>
    <cellStyle name="Comma 4 3 5 8" xfId="8694"/>
    <cellStyle name="Comma 4 3 5 9" xfId="6610"/>
    <cellStyle name="Comma 4 3 6" xfId="641"/>
    <cellStyle name="Comma 4 3 6 10" xfId="2727"/>
    <cellStyle name="Comma 4 3 6 2" xfId="1685"/>
    <cellStyle name="Comma 4 3 6 2 2" xfId="18329"/>
    <cellStyle name="Comma 4 3 6 2 3" xfId="16245"/>
    <cellStyle name="Comma 4 3 6 2 4" xfId="14161"/>
    <cellStyle name="Comma 4 3 6 2 5" xfId="12077"/>
    <cellStyle name="Comma 4 3 6 2 6" xfId="9993"/>
    <cellStyle name="Comma 4 3 6 2 7" xfId="7909"/>
    <cellStyle name="Comma 4 3 6 2 8" xfId="5825"/>
    <cellStyle name="Comma 4 3 6 2 9" xfId="3769"/>
    <cellStyle name="Comma 4 3 6 3" xfId="17287"/>
    <cellStyle name="Comma 4 3 6 4" xfId="15203"/>
    <cellStyle name="Comma 4 3 6 5" xfId="13119"/>
    <cellStyle name="Comma 4 3 6 6" xfId="11035"/>
    <cellStyle name="Comma 4 3 6 7" xfId="8951"/>
    <cellStyle name="Comma 4 3 6 8" xfId="6867"/>
    <cellStyle name="Comma 4 3 6 9" xfId="4797"/>
    <cellStyle name="Comma 4 3 7" xfId="1160"/>
    <cellStyle name="Comma 4 3 7 2" xfId="17804"/>
    <cellStyle name="Comma 4 3 7 3" xfId="15720"/>
    <cellStyle name="Comma 4 3 7 4" xfId="13636"/>
    <cellStyle name="Comma 4 3 7 5" xfId="11552"/>
    <cellStyle name="Comma 4 3 7 6" xfId="9468"/>
    <cellStyle name="Comma 4 3 7 7" xfId="7384"/>
    <cellStyle name="Comma 4 3 7 8" xfId="5311"/>
    <cellStyle name="Comma 4 3 7 9" xfId="3244"/>
    <cellStyle name="Comma 4 3 8" xfId="16762"/>
    <cellStyle name="Comma 4 3 9" xfId="14678"/>
    <cellStyle name="Comma 4 4" xfId="159"/>
    <cellStyle name="Comma 4 4 10" xfId="8483"/>
    <cellStyle name="Comma 4 4 11" xfId="6399"/>
    <cellStyle name="Comma 4 4 12" xfId="4337"/>
    <cellStyle name="Comma 4 4 13" xfId="2259"/>
    <cellStyle name="Comma 4 4 2" xfId="281"/>
    <cellStyle name="Comma 4 4 2 10" xfId="6513"/>
    <cellStyle name="Comma 4 4 2 11" xfId="4445"/>
    <cellStyle name="Comma 4 4 2 12" xfId="2373"/>
    <cellStyle name="Comma 4 4 2 2" xfId="546"/>
    <cellStyle name="Comma 4 4 2 2 10" xfId="4702"/>
    <cellStyle name="Comma 4 4 2 2 11" xfId="2632"/>
    <cellStyle name="Comma 4 4 2 2 2" xfId="1060"/>
    <cellStyle name="Comma 4 4 2 2 2 10" xfId="3146"/>
    <cellStyle name="Comma 4 4 2 2 2 2" xfId="2104"/>
    <cellStyle name="Comma 4 4 2 2 2 2 2" xfId="18748"/>
    <cellStyle name="Comma 4 4 2 2 2 2 3" xfId="16664"/>
    <cellStyle name="Comma 4 4 2 2 2 2 4" xfId="14580"/>
    <cellStyle name="Comma 4 4 2 2 2 2 5" xfId="12496"/>
    <cellStyle name="Comma 4 4 2 2 2 2 6" xfId="10412"/>
    <cellStyle name="Comma 4 4 2 2 2 2 7" xfId="8328"/>
    <cellStyle name="Comma 4 4 2 2 2 2 8" xfId="6244"/>
    <cellStyle name="Comma 4 4 2 2 2 2 9" xfId="4188"/>
    <cellStyle name="Comma 4 4 2 2 2 3" xfId="17706"/>
    <cellStyle name="Comma 4 4 2 2 2 4" xfId="15622"/>
    <cellStyle name="Comma 4 4 2 2 2 5" xfId="13538"/>
    <cellStyle name="Comma 4 4 2 2 2 6" xfId="11454"/>
    <cellStyle name="Comma 4 4 2 2 2 7" xfId="9370"/>
    <cellStyle name="Comma 4 4 2 2 2 8" xfId="7286"/>
    <cellStyle name="Comma 4 4 2 2 2 9" xfId="5216"/>
    <cellStyle name="Comma 4 4 2 2 3" xfId="1590"/>
    <cellStyle name="Comma 4 4 2 2 3 2" xfId="18234"/>
    <cellStyle name="Comma 4 4 2 2 3 3" xfId="16150"/>
    <cellStyle name="Comma 4 4 2 2 3 4" xfId="14066"/>
    <cellStyle name="Comma 4 4 2 2 3 5" xfId="11982"/>
    <cellStyle name="Comma 4 4 2 2 3 6" xfId="9898"/>
    <cellStyle name="Comma 4 4 2 2 3 7" xfId="7814"/>
    <cellStyle name="Comma 4 4 2 2 3 8" xfId="5730"/>
    <cellStyle name="Comma 4 4 2 2 3 9" xfId="3674"/>
    <cellStyle name="Comma 4 4 2 2 4" xfId="17192"/>
    <cellStyle name="Comma 4 4 2 2 5" xfId="15108"/>
    <cellStyle name="Comma 4 4 2 2 6" xfId="13024"/>
    <cellStyle name="Comma 4 4 2 2 7" xfId="10940"/>
    <cellStyle name="Comma 4 4 2 2 8" xfId="8856"/>
    <cellStyle name="Comma 4 4 2 2 9" xfId="6772"/>
    <cellStyle name="Comma 4 4 2 3" xfId="803"/>
    <cellStyle name="Comma 4 4 2 3 10" xfId="2889"/>
    <cellStyle name="Comma 4 4 2 3 2" xfId="1847"/>
    <cellStyle name="Comma 4 4 2 3 2 2" xfId="18491"/>
    <cellStyle name="Comma 4 4 2 3 2 3" xfId="16407"/>
    <cellStyle name="Comma 4 4 2 3 2 4" xfId="14323"/>
    <cellStyle name="Comma 4 4 2 3 2 5" xfId="12239"/>
    <cellStyle name="Comma 4 4 2 3 2 6" xfId="10155"/>
    <cellStyle name="Comma 4 4 2 3 2 7" xfId="8071"/>
    <cellStyle name="Comma 4 4 2 3 2 8" xfId="5987"/>
    <cellStyle name="Comma 4 4 2 3 2 9" xfId="3931"/>
    <cellStyle name="Comma 4 4 2 3 3" xfId="17449"/>
    <cellStyle name="Comma 4 4 2 3 4" xfId="15365"/>
    <cellStyle name="Comma 4 4 2 3 5" xfId="13281"/>
    <cellStyle name="Comma 4 4 2 3 6" xfId="11197"/>
    <cellStyle name="Comma 4 4 2 3 7" xfId="9113"/>
    <cellStyle name="Comma 4 4 2 3 8" xfId="7029"/>
    <cellStyle name="Comma 4 4 2 3 9" xfId="4959"/>
    <cellStyle name="Comma 4 4 2 4" xfId="1331"/>
    <cellStyle name="Comma 4 4 2 4 2" xfId="17975"/>
    <cellStyle name="Comma 4 4 2 4 3" xfId="15891"/>
    <cellStyle name="Comma 4 4 2 4 4" xfId="13807"/>
    <cellStyle name="Comma 4 4 2 4 5" xfId="11723"/>
    <cellStyle name="Comma 4 4 2 4 6" xfId="9639"/>
    <cellStyle name="Comma 4 4 2 4 7" xfId="7555"/>
    <cellStyle name="Comma 4 4 2 4 8" xfId="5473"/>
    <cellStyle name="Comma 4 4 2 4 9" xfId="3415"/>
    <cellStyle name="Comma 4 4 2 5" xfId="16933"/>
    <cellStyle name="Comma 4 4 2 6" xfId="14849"/>
    <cellStyle name="Comma 4 4 2 7" xfId="12765"/>
    <cellStyle name="Comma 4 4 2 8" xfId="10681"/>
    <cellStyle name="Comma 4 4 2 9" xfId="8597"/>
    <cellStyle name="Comma 4 4 3" xfId="438"/>
    <cellStyle name="Comma 4 4 3 10" xfId="4594"/>
    <cellStyle name="Comma 4 4 3 11" xfId="2524"/>
    <cellStyle name="Comma 4 4 3 2" xfId="952"/>
    <cellStyle name="Comma 4 4 3 2 10" xfId="3038"/>
    <cellStyle name="Comma 4 4 3 2 2" xfId="1996"/>
    <cellStyle name="Comma 4 4 3 2 2 2" xfId="18640"/>
    <cellStyle name="Comma 4 4 3 2 2 3" xfId="16556"/>
    <cellStyle name="Comma 4 4 3 2 2 4" xfId="14472"/>
    <cellStyle name="Comma 4 4 3 2 2 5" xfId="12388"/>
    <cellStyle name="Comma 4 4 3 2 2 6" xfId="10304"/>
    <cellStyle name="Comma 4 4 3 2 2 7" xfId="8220"/>
    <cellStyle name="Comma 4 4 3 2 2 8" xfId="6136"/>
    <cellStyle name="Comma 4 4 3 2 2 9" xfId="4080"/>
    <cellStyle name="Comma 4 4 3 2 3" xfId="17598"/>
    <cellStyle name="Comma 4 4 3 2 4" xfId="15514"/>
    <cellStyle name="Comma 4 4 3 2 5" xfId="13430"/>
    <cellStyle name="Comma 4 4 3 2 6" xfId="11346"/>
    <cellStyle name="Comma 4 4 3 2 7" xfId="9262"/>
    <cellStyle name="Comma 4 4 3 2 8" xfId="7178"/>
    <cellStyle name="Comma 4 4 3 2 9" xfId="5108"/>
    <cellStyle name="Comma 4 4 3 3" xfId="1482"/>
    <cellStyle name="Comma 4 4 3 3 2" xfId="18126"/>
    <cellStyle name="Comma 4 4 3 3 3" xfId="16042"/>
    <cellStyle name="Comma 4 4 3 3 4" xfId="13958"/>
    <cellStyle name="Comma 4 4 3 3 5" xfId="11874"/>
    <cellStyle name="Comma 4 4 3 3 6" xfId="9790"/>
    <cellStyle name="Comma 4 4 3 3 7" xfId="7706"/>
    <cellStyle name="Comma 4 4 3 3 8" xfId="5622"/>
    <cellStyle name="Comma 4 4 3 3 9" xfId="3566"/>
    <cellStyle name="Comma 4 4 3 4" xfId="17084"/>
    <cellStyle name="Comma 4 4 3 5" xfId="15000"/>
    <cellStyle name="Comma 4 4 3 6" xfId="12916"/>
    <cellStyle name="Comma 4 4 3 7" xfId="10832"/>
    <cellStyle name="Comma 4 4 3 8" xfId="8748"/>
    <cellStyle name="Comma 4 4 3 9" xfId="6664"/>
    <cellStyle name="Comma 4 4 4" xfId="695"/>
    <cellStyle name="Comma 4 4 4 10" xfId="2781"/>
    <cellStyle name="Comma 4 4 4 2" xfId="1739"/>
    <cellStyle name="Comma 4 4 4 2 2" xfId="18383"/>
    <cellStyle name="Comma 4 4 4 2 3" xfId="16299"/>
    <cellStyle name="Comma 4 4 4 2 4" xfId="14215"/>
    <cellStyle name="Comma 4 4 4 2 5" xfId="12131"/>
    <cellStyle name="Comma 4 4 4 2 6" xfId="10047"/>
    <cellStyle name="Comma 4 4 4 2 7" xfId="7963"/>
    <cellStyle name="Comma 4 4 4 2 8" xfId="5879"/>
    <cellStyle name="Comma 4 4 4 2 9" xfId="3823"/>
    <cellStyle name="Comma 4 4 4 3" xfId="17341"/>
    <cellStyle name="Comma 4 4 4 4" xfId="15257"/>
    <cellStyle name="Comma 4 4 4 5" xfId="13173"/>
    <cellStyle name="Comma 4 4 4 6" xfId="11089"/>
    <cellStyle name="Comma 4 4 4 7" xfId="9005"/>
    <cellStyle name="Comma 4 4 4 8" xfId="6921"/>
    <cellStyle name="Comma 4 4 4 9" xfId="4851"/>
    <cellStyle name="Comma 4 4 5" xfId="1217"/>
    <cellStyle name="Comma 4 4 5 2" xfId="17861"/>
    <cellStyle name="Comma 4 4 5 3" xfId="15777"/>
    <cellStyle name="Comma 4 4 5 4" xfId="13693"/>
    <cellStyle name="Comma 4 4 5 5" xfId="11609"/>
    <cellStyle name="Comma 4 4 5 6" xfId="9525"/>
    <cellStyle name="Comma 4 4 5 7" xfId="7441"/>
    <cellStyle name="Comma 4 4 5 8" xfId="5365"/>
    <cellStyle name="Comma 4 4 5 9" xfId="3301"/>
    <cellStyle name="Comma 4 4 6" xfId="16819"/>
    <cellStyle name="Comma 4 4 7" xfId="14735"/>
    <cellStyle name="Comma 4 4 8" xfId="12651"/>
    <cellStyle name="Comma 4 4 9" xfId="10567"/>
    <cellStyle name="Comma 4 5" xfId="121"/>
    <cellStyle name="Comma 4 5 10" xfId="8445"/>
    <cellStyle name="Comma 4 5 11" xfId="6361"/>
    <cellStyle name="Comma 4 5 12" xfId="4301"/>
    <cellStyle name="Comma 4 5 13" xfId="2221"/>
    <cellStyle name="Comma 4 5 2" xfId="243"/>
    <cellStyle name="Comma 4 5 2 10" xfId="6475"/>
    <cellStyle name="Comma 4 5 2 11" xfId="4409"/>
    <cellStyle name="Comma 4 5 2 12" xfId="2335"/>
    <cellStyle name="Comma 4 5 2 2" xfId="510"/>
    <cellStyle name="Comma 4 5 2 2 10" xfId="4666"/>
    <cellStyle name="Comma 4 5 2 2 11" xfId="2596"/>
    <cellStyle name="Comma 4 5 2 2 2" xfId="1024"/>
    <cellStyle name="Comma 4 5 2 2 2 10" xfId="3110"/>
    <cellStyle name="Comma 4 5 2 2 2 2" xfId="2068"/>
    <cellStyle name="Comma 4 5 2 2 2 2 2" xfId="18712"/>
    <cellStyle name="Comma 4 5 2 2 2 2 3" xfId="16628"/>
    <cellStyle name="Comma 4 5 2 2 2 2 4" xfId="14544"/>
    <cellStyle name="Comma 4 5 2 2 2 2 5" xfId="12460"/>
    <cellStyle name="Comma 4 5 2 2 2 2 6" xfId="10376"/>
    <cellStyle name="Comma 4 5 2 2 2 2 7" xfId="8292"/>
    <cellStyle name="Comma 4 5 2 2 2 2 8" xfId="6208"/>
    <cellStyle name="Comma 4 5 2 2 2 2 9" xfId="4152"/>
    <cellStyle name="Comma 4 5 2 2 2 3" xfId="17670"/>
    <cellStyle name="Comma 4 5 2 2 2 4" xfId="15586"/>
    <cellStyle name="Comma 4 5 2 2 2 5" xfId="13502"/>
    <cellStyle name="Comma 4 5 2 2 2 6" xfId="11418"/>
    <cellStyle name="Comma 4 5 2 2 2 7" xfId="9334"/>
    <cellStyle name="Comma 4 5 2 2 2 8" xfId="7250"/>
    <cellStyle name="Comma 4 5 2 2 2 9" xfId="5180"/>
    <cellStyle name="Comma 4 5 2 2 3" xfId="1554"/>
    <cellStyle name="Comma 4 5 2 2 3 2" xfId="18198"/>
    <cellStyle name="Comma 4 5 2 2 3 3" xfId="16114"/>
    <cellStyle name="Comma 4 5 2 2 3 4" xfId="14030"/>
    <cellStyle name="Comma 4 5 2 2 3 5" xfId="11946"/>
    <cellStyle name="Comma 4 5 2 2 3 6" xfId="9862"/>
    <cellStyle name="Comma 4 5 2 2 3 7" xfId="7778"/>
    <cellStyle name="Comma 4 5 2 2 3 8" xfId="5694"/>
    <cellStyle name="Comma 4 5 2 2 3 9" xfId="3638"/>
    <cellStyle name="Comma 4 5 2 2 4" xfId="17156"/>
    <cellStyle name="Comma 4 5 2 2 5" xfId="15072"/>
    <cellStyle name="Comma 4 5 2 2 6" xfId="12988"/>
    <cellStyle name="Comma 4 5 2 2 7" xfId="10904"/>
    <cellStyle name="Comma 4 5 2 2 8" xfId="8820"/>
    <cellStyle name="Comma 4 5 2 2 9" xfId="6736"/>
    <cellStyle name="Comma 4 5 2 3" xfId="767"/>
    <cellStyle name="Comma 4 5 2 3 10" xfId="2853"/>
    <cellStyle name="Comma 4 5 2 3 2" xfId="1811"/>
    <cellStyle name="Comma 4 5 2 3 2 2" xfId="18455"/>
    <cellStyle name="Comma 4 5 2 3 2 3" xfId="16371"/>
    <cellStyle name="Comma 4 5 2 3 2 4" xfId="14287"/>
    <cellStyle name="Comma 4 5 2 3 2 5" xfId="12203"/>
    <cellStyle name="Comma 4 5 2 3 2 6" xfId="10119"/>
    <cellStyle name="Comma 4 5 2 3 2 7" xfId="8035"/>
    <cellStyle name="Comma 4 5 2 3 2 8" xfId="5951"/>
    <cellStyle name="Comma 4 5 2 3 2 9" xfId="3895"/>
    <cellStyle name="Comma 4 5 2 3 3" xfId="17413"/>
    <cellStyle name="Comma 4 5 2 3 4" xfId="15329"/>
    <cellStyle name="Comma 4 5 2 3 5" xfId="13245"/>
    <cellStyle name="Comma 4 5 2 3 6" xfId="11161"/>
    <cellStyle name="Comma 4 5 2 3 7" xfId="9077"/>
    <cellStyle name="Comma 4 5 2 3 8" xfId="6993"/>
    <cellStyle name="Comma 4 5 2 3 9" xfId="4923"/>
    <cellStyle name="Comma 4 5 2 4" xfId="1293"/>
    <cellStyle name="Comma 4 5 2 4 2" xfId="17937"/>
    <cellStyle name="Comma 4 5 2 4 3" xfId="15853"/>
    <cellStyle name="Comma 4 5 2 4 4" xfId="13769"/>
    <cellStyle name="Comma 4 5 2 4 5" xfId="11685"/>
    <cellStyle name="Comma 4 5 2 4 6" xfId="9601"/>
    <cellStyle name="Comma 4 5 2 4 7" xfId="7517"/>
    <cellStyle name="Comma 4 5 2 4 8" xfId="5437"/>
    <cellStyle name="Comma 4 5 2 4 9" xfId="3377"/>
    <cellStyle name="Comma 4 5 2 5" xfId="16895"/>
    <cellStyle name="Comma 4 5 2 6" xfId="14811"/>
    <cellStyle name="Comma 4 5 2 7" xfId="12727"/>
    <cellStyle name="Comma 4 5 2 8" xfId="10643"/>
    <cellStyle name="Comma 4 5 2 9" xfId="8559"/>
    <cellStyle name="Comma 4 5 3" xfId="402"/>
    <cellStyle name="Comma 4 5 3 10" xfId="4558"/>
    <cellStyle name="Comma 4 5 3 11" xfId="2488"/>
    <cellStyle name="Comma 4 5 3 2" xfId="916"/>
    <cellStyle name="Comma 4 5 3 2 10" xfId="3002"/>
    <cellStyle name="Comma 4 5 3 2 2" xfId="1960"/>
    <cellStyle name="Comma 4 5 3 2 2 2" xfId="18604"/>
    <cellStyle name="Comma 4 5 3 2 2 3" xfId="16520"/>
    <cellStyle name="Comma 4 5 3 2 2 4" xfId="14436"/>
    <cellStyle name="Comma 4 5 3 2 2 5" xfId="12352"/>
    <cellStyle name="Comma 4 5 3 2 2 6" xfId="10268"/>
    <cellStyle name="Comma 4 5 3 2 2 7" xfId="8184"/>
    <cellStyle name="Comma 4 5 3 2 2 8" xfId="6100"/>
    <cellStyle name="Comma 4 5 3 2 2 9" xfId="4044"/>
    <cellStyle name="Comma 4 5 3 2 3" xfId="17562"/>
    <cellStyle name="Comma 4 5 3 2 4" xfId="15478"/>
    <cellStyle name="Comma 4 5 3 2 5" xfId="13394"/>
    <cellStyle name="Comma 4 5 3 2 6" xfId="11310"/>
    <cellStyle name="Comma 4 5 3 2 7" xfId="9226"/>
    <cellStyle name="Comma 4 5 3 2 8" xfId="7142"/>
    <cellStyle name="Comma 4 5 3 2 9" xfId="5072"/>
    <cellStyle name="Comma 4 5 3 3" xfId="1446"/>
    <cellStyle name="Comma 4 5 3 3 2" xfId="18090"/>
    <cellStyle name="Comma 4 5 3 3 3" xfId="16006"/>
    <cellStyle name="Comma 4 5 3 3 4" xfId="13922"/>
    <cellStyle name="Comma 4 5 3 3 5" xfId="11838"/>
    <cellStyle name="Comma 4 5 3 3 6" xfId="9754"/>
    <cellStyle name="Comma 4 5 3 3 7" xfId="7670"/>
    <cellStyle name="Comma 4 5 3 3 8" xfId="5586"/>
    <cellStyle name="Comma 4 5 3 3 9" xfId="3530"/>
    <cellStyle name="Comma 4 5 3 4" xfId="17048"/>
    <cellStyle name="Comma 4 5 3 5" xfId="14964"/>
    <cellStyle name="Comma 4 5 3 6" xfId="12880"/>
    <cellStyle name="Comma 4 5 3 7" xfId="10796"/>
    <cellStyle name="Comma 4 5 3 8" xfId="8712"/>
    <cellStyle name="Comma 4 5 3 9" xfId="6628"/>
    <cellStyle name="Comma 4 5 4" xfId="659"/>
    <cellStyle name="Comma 4 5 4 10" xfId="2745"/>
    <cellStyle name="Comma 4 5 4 2" xfId="1703"/>
    <cellStyle name="Comma 4 5 4 2 2" xfId="18347"/>
    <cellStyle name="Comma 4 5 4 2 3" xfId="16263"/>
    <cellStyle name="Comma 4 5 4 2 4" xfId="14179"/>
    <cellStyle name="Comma 4 5 4 2 5" xfId="12095"/>
    <cellStyle name="Comma 4 5 4 2 6" xfId="10011"/>
    <cellStyle name="Comma 4 5 4 2 7" xfId="7927"/>
    <cellStyle name="Comma 4 5 4 2 8" xfId="5843"/>
    <cellStyle name="Comma 4 5 4 2 9" xfId="3787"/>
    <cellStyle name="Comma 4 5 4 3" xfId="17305"/>
    <cellStyle name="Comma 4 5 4 4" xfId="15221"/>
    <cellStyle name="Comma 4 5 4 5" xfId="13137"/>
    <cellStyle name="Comma 4 5 4 6" xfId="11053"/>
    <cellStyle name="Comma 4 5 4 7" xfId="8969"/>
    <cellStyle name="Comma 4 5 4 8" xfId="6885"/>
    <cellStyle name="Comma 4 5 4 9" xfId="4815"/>
    <cellStyle name="Comma 4 5 5" xfId="1179"/>
    <cellStyle name="Comma 4 5 5 2" xfId="17823"/>
    <cellStyle name="Comma 4 5 5 3" xfId="15739"/>
    <cellStyle name="Comma 4 5 5 4" xfId="13655"/>
    <cellStyle name="Comma 4 5 5 5" xfId="11571"/>
    <cellStyle name="Comma 4 5 5 6" xfId="9487"/>
    <cellStyle name="Comma 4 5 5 7" xfId="7403"/>
    <cellStyle name="Comma 4 5 5 8" xfId="5329"/>
    <cellStyle name="Comma 4 5 5 9" xfId="3263"/>
    <cellStyle name="Comma 4 5 6" xfId="16781"/>
    <cellStyle name="Comma 4 5 7" xfId="14697"/>
    <cellStyle name="Comma 4 5 8" xfId="12613"/>
    <cellStyle name="Comma 4 5 9" xfId="10529"/>
    <cellStyle name="Comma 4 6" xfId="203"/>
    <cellStyle name="Comma 4 6 10" xfId="6437"/>
    <cellStyle name="Comma 4 6 11" xfId="4373"/>
    <cellStyle name="Comma 4 6 12" xfId="2297"/>
    <cellStyle name="Comma 4 6 2" xfId="474"/>
    <cellStyle name="Comma 4 6 2 10" xfId="4630"/>
    <cellStyle name="Comma 4 6 2 11" xfId="2560"/>
    <cellStyle name="Comma 4 6 2 2" xfId="988"/>
    <cellStyle name="Comma 4 6 2 2 10" xfId="3074"/>
    <cellStyle name="Comma 4 6 2 2 2" xfId="2032"/>
    <cellStyle name="Comma 4 6 2 2 2 2" xfId="18676"/>
    <cellStyle name="Comma 4 6 2 2 2 3" xfId="16592"/>
    <cellStyle name="Comma 4 6 2 2 2 4" xfId="14508"/>
    <cellStyle name="Comma 4 6 2 2 2 5" xfId="12424"/>
    <cellStyle name="Comma 4 6 2 2 2 6" xfId="10340"/>
    <cellStyle name="Comma 4 6 2 2 2 7" xfId="8256"/>
    <cellStyle name="Comma 4 6 2 2 2 8" xfId="6172"/>
    <cellStyle name="Comma 4 6 2 2 2 9" xfId="4116"/>
    <cellStyle name="Comma 4 6 2 2 3" xfId="17634"/>
    <cellStyle name="Comma 4 6 2 2 4" xfId="15550"/>
    <cellStyle name="Comma 4 6 2 2 5" xfId="13466"/>
    <cellStyle name="Comma 4 6 2 2 6" xfId="11382"/>
    <cellStyle name="Comma 4 6 2 2 7" xfId="9298"/>
    <cellStyle name="Comma 4 6 2 2 8" xfId="7214"/>
    <cellStyle name="Comma 4 6 2 2 9" xfId="5144"/>
    <cellStyle name="Comma 4 6 2 3" xfId="1518"/>
    <cellStyle name="Comma 4 6 2 3 2" xfId="18162"/>
    <cellStyle name="Comma 4 6 2 3 3" xfId="16078"/>
    <cellStyle name="Comma 4 6 2 3 4" xfId="13994"/>
    <cellStyle name="Comma 4 6 2 3 5" xfId="11910"/>
    <cellStyle name="Comma 4 6 2 3 6" xfId="9826"/>
    <cellStyle name="Comma 4 6 2 3 7" xfId="7742"/>
    <cellStyle name="Comma 4 6 2 3 8" xfId="5658"/>
    <cellStyle name="Comma 4 6 2 3 9" xfId="3602"/>
    <cellStyle name="Comma 4 6 2 4" xfId="17120"/>
    <cellStyle name="Comma 4 6 2 5" xfId="15036"/>
    <cellStyle name="Comma 4 6 2 6" xfId="12952"/>
    <cellStyle name="Comma 4 6 2 7" xfId="10868"/>
    <cellStyle name="Comma 4 6 2 8" xfId="8784"/>
    <cellStyle name="Comma 4 6 2 9" xfId="6700"/>
    <cellStyle name="Comma 4 6 3" xfId="731"/>
    <cellStyle name="Comma 4 6 3 10" xfId="2817"/>
    <cellStyle name="Comma 4 6 3 2" xfId="1775"/>
    <cellStyle name="Comma 4 6 3 2 2" xfId="18419"/>
    <cellStyle name="Comma 4 6 3 2 3" xfId="16335"/>
    <cellStyle name="Comma 4 6 3 2 4" xfId="14251"/>
    <cellStyle name="Comma 4 6 3 2 5" xfId="12167"/>
    <cellStyle name="Comma 4 6 3 2 6" xfId="10083"/>
    <cellStyle name="Comma 4 6 3 2 7" xfId="7999"/>
    <cellStyle name="Comma 4 6 3 2 8" xfId="5915"/>
    <cellStyle name="Comma 4 6 3 2 9" xfId="3859"/>
    <cellStyle name="Comma 4 6 3 3" xfId="17377"/>
    <cellStyle name="Comma 4 6 3 4" xfId="15293"/>
    <cellStyle name="Comma 4 6 3 5" xfId="13209"/>
    <cellStyle name="Comma 4 6 3 6" xfId="11125"/>
    <cellStyle name="Comma 4 6 3 7" xfId="9041"/>
    <cellStyle name="Comma 4 6 3 8" xfId="6957"/>
    <cellStyle name="Comma 4 6 3 9" xfId="4887"/>
    <cellStyle name="Comma 4 6 4" xfId="1255"/>
    <cellStyle name="Comma 4 6 4 2" xfId="17899"/>
    <cellStyle name="Comma 4 6 4 3" xfId="15815"/>
    <cellStyle name="Comma 4 6 4 4" xfId="13731"/>
    <cellStyle name="Comma 4 6 4 5" xfId="11647"/>
    <cellStyle name="Comma 4 6 4 6" xfId="9563"/>
    <cellStyle name="Comma 4 6 4 7" xfId="7479"/>
    <cellStyle name="Comma 4 6 4 8" xfId="5401"/>
    <cellStyle name="Comma 4 6 4 9" xfId="3339"/>
    <cellStyle name="Comma 4 6 5" xfId="16857"/>
    <cellStyle name="Comma 4 6 6" xfId="14773"/>
    <cellStyle name="Comma 4 6 7" xfId="12689"/>
    <cellStyle name="Comma 4 6 8" xfId="10605"/>
    <cellStyle name="Comma 4 6 9" xfId="8521"/>
    <cellStyle name="Comma 4 7" xfId="77"/>
    <cellStyle name="Comma 4 7 10" xfId="6321"/>
    <cellStyle name="Comma 4 7 11" xfId="4263"/>
    <cellStyle name="Comma 4 7 12" xfId="2181"/>
    <cellStyle name="Comma 4 7 2" xfId="364"/>
    <cellStyle name="Comma 4 7 2 10" xfId="4520"/>
    <cellStyle name="Comma 4 7 2 11" xfId="2450"/>
    <cellStyle name="Comma 4 7 2 2" xfId="878"/>
    <cellStyle name="Comma 4 7 2 2 10" xfId="2964"/>
    <cellStyle name="Comma 4 7 2 2 2" xfId="1922"/>
    <cellStyle name="Comma 4 7 2 2 2 2" xfId="18566"/>
    <cellStyle name="Comma 4 7 2 2 2 3" xfId="16482"/>
    <cellStyle name="Comma 4 7 2 2 2 4" xfId="14398"/>
    <cellStyle name="Comma 4 7 2 2 2 5" xfId="12314"/>
    <cellStyle name="Comma 4 7 2 2 2 6" xfId="10230"/>
    <cellStyle name="Comma 4 7 2 2 2 7" xfId="8146"/>
    <cellStyle name="Comma 4 7 2 2 2 8" xfId="6062"/>
    <cellStyle name="Comma 4 7 2 2 2 9" xfId="4006"/>
    <cellStyle name="Comma 4 7 2 2 3" xfId="17524"/>
    <cellStyle name="Comma 4 7 2 2 4" xfId="15440"/>
    <cellStyle name="Comma 4 7 2 2 5" xfId="13356"/>
    <cellStyle name="Comma 4 7 2 2 6" xfId="11272"/>
    <cellStyle name="Comma 4 7 2 2 7" xfId="9188"/>
    <cellStyle name="Comma 4 7 2 2 8" xfId="7104"/>
    <cellStyle name="Comma 4 7 2 2 9" xfId="5034"/>
    <cellStyle name="Comma 4 7 2 3" xfId="1408"/>
    <cellStyle name="Comma 4 7 2 3 2" xfId="18052"/>
    <cellStyle name="Comma 4 7 2 3 3" xfId="15968"/>
    <cellStyle name="Comma 4 7 2 3 4" xfId="13884"/>
    <cellStyle name="Comma 4 7 2 3 5" xfId="11800"/>
    <cellStyle name="Comma 4 7 2 3 6" xfId="9716"/>
    <cellStyle name="Comma 4 7 2 3 7" xfId="7632"/>
    <cellStyle name="Comma 4 7 2 3 8" xfId="5548"/>
    <cellStyle name="Comma 4 7 2 3 9" xfId="3492"/>
    <cellStyle name="Comma 4 7 2 4" xfId="17010"/>
    <cellStyle name="Comma 4 7 2 5" xfId="14926"/>
    <cellStyle name="Comma 4 7 2 6" xfId="12842"/>
    <cellStyle name="Comma 4 7 2 7" xfId="10758"/>
    <cellStyle name="Comma 4 7 2 8" xfId="8674"/>
    <cellStyle name="Comma 4 7 2 9" xfId="6590"/>
    <cellStyle name="Comma 4 7 3" xfId="621"/>
    <cellStyle name="Comma 4 7 3 10" xfId="2707"/>
    <cellStyle name="Comma 4 7 3 2" xfId="1665"/>
    <cellStyle name="Comma 4 7 3 2 2" xfId="18309"/>
    <cellStyle name="Comma 4 7 3 2 3" xfId="16225"/>
    <cellStyle name="Comma 4 7 3 2 4" xfId="14141"/>
    <cellStyle name="Comma 4 7 3 2 5" xfId="12057"/>
    <cellStyle name="Comma 4 7 3 2 6" xfId="9973"/>
    <cellStyle name="Comma 4 7 3 2 7" xfId="7889"/>
    <cellStyle name="Comma 4 7 3 2 8" xfId="5805"/>
    <cellStyle name="Comma 4 7 3 2 9" xfId="3749"/>
    <cellStyle name="Comma 4 7 3 3" xfId="17267"/>
    <cellStyle name="Comma 4 7 3 4" xfId="15183"/>
    <cellStyle name="Comma 4 7 3 5" xfId="13099"/>
    <cellStyle name="Comma 4 7 3 6" xfId="11015"/>
    <cellStyle name="Comma 4 7 3 7" xfId="8931"/>
    <cellStyle name="Comma 4 7 3 8" xfId="6847"/>
    <cellStyle name="Comma 4 7 3 9" xfId="4777"/>
    <cellStyle name="Comma 4 7 4" xfId="1137"/>
    <cellStyle name="Comma 4 7 4 2" xfId="17783"/>
    <cellStyle name="Comma 4 7 4 3" xfId="15699"/>
    <cellStyle name="Comma 4 7 4 4" xfId="13615"/>
    <cellStyle name="Comma 4 7 4 5" xfId="11531"/>
    <cellStyle name="Comma 4 7 4 6" xfId="9447"/>
    <cellStyle name="Comma 4 7 4 7" xfId="7363"/>
    <cellStyle name="Comma 4 7 4 8" xfId="5291"/>
    <cellStyle name="Comma 4 7 4 9" xfId="3223"/>
    <cellStyle name="Comma 4 7 5" xfId="16741"/>
    <cellStyle name="Comma 4 7 6" xfId="14657"/>
    <cellStyle name="Comma 4 7 7" xfId="12573"/>
    <cellStyle name="Comma 4 7 8" xfId="10489"/>
    <cellStyle name="Comma 4 7 9" xfId="8405"/>
    <cellStyle name="Comma 4 8" xfId="344"/>
    <cellStyle name="Comma 4 8 10" xfId="4500"/>
    <cellStyle name="Comma 4 8 11" xfId="2430"/>
    <cellStyle name="Comma 4 8 2" xfId="858"/>
    <cellStyle name="Comma 4 8 2 10" xfId="2944"/>
    <cellStyle name="Comma 4 8 2 2" xfId="1902"/>
    <cellStyle name="Comma 4 8 2 2 2" xfId="18546"/>
    <cellStyle name="Comma 4 8 2 2 3" xfId="16462"/>
    <cellStyle name="Comma 4 8 2 2 4" xfId="14378"/>
    <cellStyle name="Comma 4 8 2 2 5" xfId="12294"/>
    <cellStyle name="Comma 4 8 2 2 6" xfId="10210"/>
    <cellStyle name="Comma 4 8 2 2 7" xfId="8126"/>
    <cellStyle name="Comma 4 8 2 2 8" xfId="6042"/>
    <cellStyle name="Comma 4 8 2 2 9" xfId="3986"/>
    <cellStyle name="Comma 4 8 2 3" xfId="17504"/>
    <cellStyle name="Comma 4 8 2 4" xfId="15420"/>
    <cellStyle name="Comma 4 8 2 5" xfId="13336"/>
    <cellStyle name="Comma 4 8 2 6" xfId="11252"/>
    <cellStyle name="Comma 4 8 2 7" xfId="9168"/>
    <cellStyle name="Comma 4 8 2 8" xfId="7084"/>
    <cellStyle name="Comma 4 8 2 9" xfId="5014"/>
    <cellStyle name="Comma 4 8 3" xfId="1388"/>
    <cellStyle name="Comma 4 8 3 2" xfId="18032"/>
    <cellStyle name="Comma 4 8 3 3" xfId="15948"/>
    <cellStyle name="Comma 4 8 3 4" xfId="13864"/>
    <cellStyle name="Comma 4 8 3 5" xfId="11780"/>
    <cellStyle name="Comma 4 8 3 6" xfId="9696"/>
    <cellStyle name="Comma 4 8 3 7" xfId="7612"/>
    <cellStyle name="Comma 4 8 3 8" xfId="5528"/>
    <cellStyle name="Comma 4 8 3 9" xfId="3472"/>
    <cellStyle name="Comma 4 8 4" xfId="16990"/>
    <cellStyle name="Comma 4 8 5" xfId="14906"/>
    <cellStyle name="Comma 4 8 6" xfId="12822"/>
    <cellStyle name="Comma 4 8 7" xfId="10738"/>
    <cellStyle name="Comma 4 8 8" xfId="8654"/>
    <cellStyle name="Comma 4 8 9" xfId="6570"/>
    <cellStyle name="Comma 4 9" xfId="601"/>
    <cellStyle name="Comma 4 9 10" xfId="2687"/>
    <cellStyle name="Comma 4 9 2" xfId="1645"/>
    <cellStyle name="Comma 4 9 2 2" xfId="18289"/>
    <cellStyle name="Comma 4 9 2 3" xfId="16205"/>
    <cellStyle name="Comma 4 9 2 4" xfId="14121"/>
    <cellStyle name="Comma 4 9 2 5" xfId="12037"/>
    <cellStyle name="Comma 4 9 2 6" xfId="9953"/>
    <cellStyle name="Comma 4 9 2 7" xfId="7869"/>
    <cellStyle name="Comma 4 9 2 8" xfId="5785"/>
    <cellStyle name="Comma 4 9 2 9" xfId="3729"/>
    <cellStyle name="Comma 4 9 3" xfId="17247"/>
    <cellStyle name="Comma 4 9 4" xfId="15163"/>
    <cellStyle name="Comma 4 9 5" xfId="13079"/>
    <cellStyle name="Comma 4 9 6" xfId="10995"/>
    <cellStyle name="Comma 4 9 7" xfId="8911"/>
    <cellStyle name="Comma 4 9 8" xfId="6827"/>
    <cellStyle name="Comma 4 9 9" xfId="4757"/>
    <cellStyle name="Comma 5" xfId="84"/>
    <cellStyle name="Comma 5 10" xfId="14662"/>
    <cellStyle name="Comma 5 11" xfId="12578"/>
    <cellStyle name="Comma 5 12" xfId="10494"/>
    <cellStyle name="Comma 5 13" xfId="8410"/>
    <cellStyle name="Comma 5 14" xfId="6326"/>
    <cellStyle name="Comma 5 15" xfId="4267"/>
    <cellStyle name="Comma 5 16" xfId="2186"/>
    <cellStyle name="Comma 5 2" xfId="105"/>
    <cellStyle name="Comma 5 2 10" xfId="12598"/>
    <cellStyle name="Comma 5 2 11" xfId="10514"/>
    <cellStyle name="Comma 5 2 12" xfId="8430"/>
    <cellStyle name="Comma 5 2 13" xfId="6346"/>
    <cellStyle name="Comma 5 2 14" xfId="4286"/>
    <cellStyle name="Comma 5 2 15" xfId="2206"/>
    <cellStyle name="Comma 5 2 2" xfId="183"/>
    <cellStyle name="Comma 5 2 2 10" xfId="8506"/>
    <cellStyle name="Comma 5 2 2 11" xfId="6422"/>
    <cellStyle name="Comma 5 2 2 12" xfId="4358"/>
    <cellStyle name="Comma 5 2 2 13" xfId="2282"/>
    <cellStyle name="Comma 5 2 2 2" xfId="305"/>
    <cellStyle name="Comma 5 2 2 2 10" xfId="6536"/>
    <cellStyle name="Comma 5 2 2 2 11" xfId="4466"/>
    <cellStyle name="Comma 5 2 2 2 12" xfId="2396"/>
    <cellStyle name="Comma 5 2 2 2 2" xfId="567"/>
    <cellStyle name="Comma 5 2 2 2 2 10" xfId="4723"/>
    <cellStyle name="Comma 5 2 2 2 2 11" xfId="2653"/>
    <cellStyle name="Comma 5 2 2 2 2 2" xfId="1081"/>
    <cellStyle name="Comma 5 2 2 2 2 2 10" xfId="3167"/>
    <cellStyle name="Comma 5 2 2 2 2 2 2" xfId="2125"/>
    <cellStyle name="Comma 5 2 2 2 2 2 2 2" xfId="18769"/>
    <cellStyle name="Comma 5 2 2 2 2 2 2 3" xfId="16685"/>
    <cellStyle name="Comma 5 2 2 2 2 2 2 4" xfId="14601"/>
    <cellStyle name="Comma 5 2 2 2 2 2 2 5" xfId="12517"/>
    <cellStyle name="Comma 5 2 2 2 2 2 2 6" xfId="10433"/>
    <cellStyle name="Comma 5 2 2 2 2 2 2 7" xfId="8349"/>
    <cellStyle name="Comma 5 2 2 2 2 2 2 8" xfId="6265"/>
    <cellStyle name="Comma 5 2 2 2 2 2 2 9" xfId="4209"/>
    <cellStyle name="Comma 5 2 2 2 2 2 3" xfId="17727"/>
    <cellStyle name="Comma 5 2 2 2 2 2 4" xfId="15643"/>
    <cellStyle name="Comma 5 2 2 2 2 2 5" xfId="13559"/>
    <cellStyle name="Comma 5 2 2 2 2 2 6" xfId="11475"/>
    <cellStyle name="Comma 5 2 2 2 2 2 7" xfId="9391"/>
    <cellStyle name="Comma 5 2 2 2 2 2 8" xfId="7307"/>
    <cellStyle name="Comma 5 2 2 2 2 2 9" xfId="5237"/>
    <cellStyle name="Comma 5 2 2 2 2 3" xfId="1611"/>
    <cellStyle name="Comma 5 2 2 2 2 3 2" xfId="18255"/>
    <cellStyle name="Comma 5 2 2 2 2 3 3" xfId="16171"/>
    <cellStyle name="Comma 5 2 2 2 2 3 4" xfId="14087"/>
    <cellStyle name="Comma 5 2 2 2 2 3 5" xfId="12003"/>
    <cellStyle name="Comma 5 2 2 2 2 3 6" xfId="9919"/>
    <cellStyle name="Comma 5 2 2 2 2 3 7" xfId="7835"/>
    <cellStyle name="Comma 5 2 2 2 2 3 8" xfId="5751"/>
    <cellStyle name="Comma 5 2 2 2 2 3 9" xfId="3695"/>
    <cellStyle name="Comma 5 2 2 2 2 4" xfId="17213"/>
    <cellStyle name="Comma 5 2 2 2 2 5" xfId="15129"/>
    <cellStyle name="Comma 5 2 2 2 2 6" xfId="13045"/>
    <cellStyle name="Comma 5 2 2 2 2 7" xfId="10961"/>
    <cellStyle name="Comma 5 2 2 2 2 8" xfId="8877"/>
    <cellStyle name="Comma 5 2 2 2 2 9" xfId="6793"/>
    <cellStyle name="Comma 5 2 2 2 3" xfId="824"/>
    <cellStyle name="Comma 5 2 2 2 3 10" xfId="2910"/>
    <cellStyle name="Comma 5 2 2 2 3 2" xfId="1868"/>
    <cellStyle name="Comma 5 2 2 2 3 2 2" xfId="18512"/>
    <cellStyle name="Comma 5 2 2 2 3 2 3" xfId="16428"/>
    <cellStyle name="Comma 5 2 2 2 3 2 4" xfId="14344"/>
    <cellStyle name="Comma 5 2 2 2 3 2 5" xfId="12260"/>
    <cellStyle name="Comma 5 2 2 2 3 2 6" xfId="10176"/>
    <cellStyle name="Comma 5 2 2 2 3 2 7" xfId="8092"/>
    <cellStyle name="Comma 5 2 2 2 3 2 8" xfId="6008"/>
    <cellStyle name="Comma 5 2 2 2 3 2 9" xfId="3952"/>
    <cellStyle name="Comma 5 2 2 2 3 3" xfId="17470"/>
    <cellStyle name="Comma 5 2 2 2 3 4" xfId="15386"/>
    <cellStyle name="Comma 5 2 2 2 3 5" xfId="13302"/>
    <cellStyle name="Comma 5 2 2 2 3 6" xfId="11218"/>
    <cellStyle name="Comma 5 2 2 2 3 7" xfId="9134"/>
    <cellStyle name="Comma 5 2 2 2 3 8" xfId="7050"/>
    <cellStyle name="Comma 5 2 2 2 3 9" xfId="4980"/>
    <cellStyle name="Comma 5 2 2 2 4" xfId="1354"/>
    <cellStyle name="Comma 5 2 2 2 4 2" xfId="17998"/>
    <cellStyle name="Comma 5 2 2 2 4 3" xfId="15914"/>
    <cellStyle name="Comma 5 2 2 2 4 4" xfId="13830"/>
    <cellStyle name="Comma 5 2 2 2 4 5" xfId="11746"/>
    <cellStyle name="Comma 5 2 2 2 4 6" xfId="9662"/>
    <cellStyle name="Comma 5 2 2 2 4 7" xfId="7578"/>
    <cellStyle name="Comma 5 2 2 2 4 8" xfId="5494"/>
    <cellStyle name="Comma 5 2 2 2 4 9" xfId="3438"/>
    <cellStyle name="Comma 5 2 2 2 5" xfId="16956"/>
    <cellStyle name="Comma 5 2 2 2 6" xfId="14872"/>
    <cellStyle name="Comma 5 2 2 2 7" xfId="12788"/>
    <cellStyle name="Comma 5 2 2 2 8" xfId="10704"/>
    <cellStyle name="Comma 5 2 2 2 9" xfId="8620"/>
    <cellStyle name="Comma 5 2 2 3" xfId="459"/>
    <cellStyle name="Comma 5 2 2 3 10" xfId="4615"/>
    <cellStyle name="Comma 5 2 2 3 11" xfId="2545"/>
    <cellStyle name="Comma 5 2 2 3 2" xfId="973"/>
    <cellStyle name="Comma 5 2 2 3 2 10" xfId="3059"/>
    <cellStyle name="Comma 5 2 2 3 2 2" xfId="2017"/>
    <cellStyle name="Comma 5 2 2 3 2 2 2" xfId="18661"/>
    <cellStyle name="Comma 5 2 2 3 2 2 3" xfId="16577"/>
    <cellStyle name="Comma 5 2 2 3 2 2 4" xfId="14493"/>
    <cellStyle name="Comma 5 2 2 3 2 2 5" xfId="12409"/>
    <cellStyle name="Comma 5 2 2 3 2 2 6" xfId="10325"/>
    <cellStyle name="Comma 5 2 2 3 2 2 7" xfId="8241"/>
    <cellStyle name="Comma 5 2 2 3 2 2 8" xfId="6157"/>
    <cellStyle name="Comma 5 2 2 3 2 2 9" xfId="4101"/>
    <cellStyle name="Comma 5 2 2 3 2 3" xfId="17619"/>
    <cellStyle name="Comma 5 2 2 3 2 4" xfId="15535"/>
    <cellStyle name="Comma 5 2 2 3 2 5" xfId="13451"/>
    <cellStyle name="Comma 5 2 2 3 2 6" xfId="11367"/>
    <cellStyle name="Comma 5 2 2 3 2 7" xfId="9283"/>
    <cellStyle name="Comma 5 2 2 3 2 8" xfId="7199"/>
    <cellStyle name="Comma 5 2 2 3 2 9" xfId="5129"/>
    <cellStyle name="Comma 5 2 2 3 3" xfId="1503"/>
    <cellStyle name="Comma 5 2 2 3 3 2" xfId="18147"/>
    <cellStyle name="Comma 5 2 2 3 3 3" xfId="16063"/>
    <cellStyle name="Comma 5 2 2 3 3 4" xfId="13979"/>
    <cellStyle name="Comma 5 2 2 3 3 5" xfId="11895"/>
    <cellStyle name="Comma 5 2 2 3 3 6" xfId="9811"/>
    <cellStyle name="Comma 5 2 2 3 3 7" xfId="7727"/>
    <cellStyle name="Comma 5 2 2 3 3 8" xfId="5643"/>
    <cellStyle name="Comma 5 2 2 3 3 9" xfId="3587"/>
    <cellStyle name="Comma 5 2 2 3 4" xfId="17105"/>
    <cellStyle name="Comma 5 2 2 3 5" xfId="15021"/>
    <cellStyle name="Comma 5 2 2 3 6" xfId="12937"/>
    <cellStyle name="Comma 5 2 2 3 7" xfId="10853"/>
    <cellStyle name="Comma 5 2 2 3 8" xfId="8769"/>
    <cellStyle name="Comma 5 2 2 3 9" xfId="6685"/>
    <cellStyle name="Comma 5 2 2 4" xfId="716"/>
    <cellStyle name="Comma 5 2 2 4 10" xfId="2802"/>
    <cellStyle name="Comma 5 2 2 4 2" xfId="1760"/>
    <cellStyle name="Comma 5 2 2 4 2 2" xfId="18404"/>
    <cellStyle name="Comma 5 2 2 4 2 3" xfId="16320"/>
    <cellStyle name="Comma 5 2 2 4 2 4" xfId="14236"/>
    <cellStyle name="Comma 5 2 2 4 2 5" xfId="12152"/>
    <cellStyle name="Comma 5 2 2 4 2 6" xfId="10068"/>
    <cellStyle name="Comma 5 2 2 4 2 7" xfId="7984"/>
    <cellStyle name="Comma 5 2 2 4 2 8" xfId="5900"/>
    <cellStyle name="Comma 5 2 2 4 2 9" xfId="3844"/>
    <cellStyle name="Comma 5 2 2 4 3" xfId="17362"/>
    <cellStyle name="Comma 5 2 2 4 4" xfId="15278"/>
    <cellStyle name="Comma 5 2 2 4 5" xfId="13194"/>
    <cellStyle name="Comma 5 2 2 4 6" xfId="11110"/>
    <cellStyle name="Comma 5 2 2 4 7" xfId="9026"/>
    <cellStyle name="Comma 5 2 2 4 8" xfId="6942"/>
    <cellStyle name="Comma 5 2 2 4 9" xfId="4872"/>
    <cellStyle name="Comma 5 2 2 5" xfId="1240"/>
    <cellStyle name="Comma 5 2 2 5 2" xfId="17884"/>
    <cellStyle name="Comma 5 2 2 5 3" xfId="15800"/>
    <cellStyle name="Comma 5 2 2 5 4" xfId="13716"/>
    <cellStyle name="Comma 5 2 2 5 5" xfId="11632"/>
    <cellStyle name="Comma 5 2 2 5 6" xfId="9548"/>
    <cellStyle name="Comma 5 2 2 5 7" xfId="7464"/>
    <cellStyle name="Comma 5 2 2 5 8" xfId="5386"/>
    <cellStyle name="Comma 5 2 2 5 9" xfId="3324"/>
    <cellStyle name="Comma 5 2 2 6" xfId="16842"/>
    <cellStyle name="Comma 5 2 2 7" xfId="14758"/>
    <cellStyle name="Comma 5 2 2 8" xfId="12674"/>
    <cellStyle name="Comma 5 2 2 9" xfId="10590"/>
    <cellStyle name="Comma 5 2 3" xfId="144"/>
    <cellStyle name="Comma 5 2 3 10" xfId="8468"/>
    <cellStyle name="Comma 5 2 3 11" xfId="6384"/>
    <cellStyle name="Comma 5 2 3 12" xfId="4322"/>
    <cellStyle name="Comma 5 2 3 13" xfId="2244"/>
    <cellStyle name="Comma 5 2 3 2" xfId="266"/>
    <cellStyle name="Comma 5 2 3 2 10" xfId="6498"/>
    <cellStyle name="Comma 5 2 3 2 11" xfId="4430"/>
    <cellStyle name="Comma 5 2 3 2 12" xfId="2358"/>
    <cellStyle name="Comma 5 2 3 2 2" xfId="531"/>
    <cellStyle name="Comma 5 2 3 2 2 10" xfId="4687"/>
    <cellStyle name="Comma 5 2 3 2 2 11" xfId="2617"/>
    <cellStyle name="Comma 5 2 3 2 2 2" xfId="1045"/>
    <cellStyle name="Comma 5 2 3 2 2 2 10" xfId="3131"/>
    <cellStyle name="Comma 5 2 3 2 2 2 2" xfId="2089"/>
    <cellStyle name="Comma 5 2 3 2 2 2 2 2" xfId="18733"/>
    <cellStyle name="Comma 5 2 3 2 2 2 2 3" xfId="16649"/>
    <cellStyle name="Comma 5 2 3 2 2 2 2 4" xfId="14565"/>
    <cellStyle name="Comma 5 2 3 2 2 2 2 5" xfId="12481"/>
    <cellStyle name="Comma 5 2 3 2 2 2 2 6" xfId="10397"/>
    <cellStyle name="Comma 5 2 3 2 2 2 2 7" xfId="8313"/>
    <cellStyle name="Comma 5 2 3 2 2 2 2 8" xfId="6229"/>
    <cellStyle name="Comma 5 2 3 2 2 2 2 9" xfId="4173"/>
    <cellStyle name="Comma 5 2 3 2 2 2 3" xfId="17691"/>
    <cellStyle name="Comma 5 2 3 2 2 2 4" xfId="15607"/>
    <cellStyle name="Comma 5 2 3 2 2 2 5" xfId="13523"/>
    <cellStyle name="Comma 5 2 3 2 2 2 6" xfId="11439"/>
    <cellStyle name="Comma 5 2 3 2 2 2 7" xfId="9355"/>
    <cellStyle name="Comma 5 2 3 2 2 2 8" xfId="7271"/>
    <cellStyle name="Comma 5 2 3 2 2 2 9" xfId="5201"/>
    <cellStyle name="Comma 5 2 3 2 2 3" xfId="1575"/>
    <cellStyle name="Comma 5 2 3 2 2 3 2" xfId="18219"/>
    <cellStyle name="Comma 5 2 3 2 2 3 3" xfId="16135"/>
    <cellStyle name="Comma 5 2 3 2 2 3 4" xfId="14051"/>
    <cellStyle name="Comma 5 2 3 2 2 3 5" xfId="11967"/>
    <cellStyle name="Comma 5 2 3 2 2 3 6" xfId="9883"/>
    <cellStyle name="Comma 5 2 3 2 2 3 7" xfId="7799"/>
    <cellStyle name="Comma 5 2 3 2 2 3 8" xfId="5715"/>
    <cellStyle name="Comma 5 2 3 2 2 3 9" xfId="3659"/>
    <cellStyle name="Comma 5 2 3 2 2 4" xfId="17177"/>
    <cellStyle name="Comma 5 2 3 2 2 5" xfId="15093"/>
    <cellStyle name="Comma 5 2 3 2 2 6" xfId="13009"/>
    <cellStyle name="Comma 5 2 3 2 2 7" xfId="10925"/>
    <cellStyle name="Comma 5 2 3 2 2 8" xfId="8841"/>
    <cellStyle name="Comma 5 2 3 2 2 9" xfId="6757"/>
    <cellStyle name="Comma 5 2 3 2 3" xfId="788"/>
    <cellStyle name="Comma 5 2 3 2 3 10" xfId="2874"/>
    <cellStyle name="Comma 5 2 3 2 3 2" xfId="1832"/>
    <cellStyle name="Comma 5 2 3 2 3 2 2" xfId="18476"/>
    <cellStyle name="Comma 5 2 3 2 3 2 3" xfId="16392"/>
    <cellStyle name="Comma 5 2 3 2 3 2 4" xfId="14308"/>
    <cellStyle name="Comma 5 2 3 2 3 2 5" xfId="12224"/>
    <cellStyle name="Comma 5 2 3 2 3 2 6" xfId="10140"/>
    <cellStyle name="Comma 5 2 3 2 3 2 7" xfId="8056"/>
    <cellStyle name="Comma 5 2 3 2 3 2 8" xfId="5972"/>
    <cellStyle name="Comma 5 2 3 2 3 2 9" xfId="3916"/>
    <cellStyle name="Comma 5 2 3 2 3 3" xfId="17434"/>
    <cellStyle name="Comma 5 2 3 2 3 4" xfId="15350"/>
    <cellStyle name="Comma 5 2 3 2 3 5" xfId="13266"/>
    <cellStyle name="Comma 5 2 3 2 3 6" xfId="11182"/>
    <cellStyle name="Comma 5 2 3 2 3 7" xfId="9098"/>
    <cellStyle name="Comma 5 2 3 2 3 8" xfId="7014"/>
    <cellStyle name="Comma 5 2 3 2 3 9" xfId="4944"/>
    <cellStyle name="Comma 5 2 3 2 4" xfId="1316"/>
    <cellStyle name="Comma 5 2 3 2 4 2" xfId="17960"/>
    <cellStyle name="Comma 5 2 3 2 4 3" xfId="15876"/>
    <cellStyle name="Comma 5 2 3 2 4 4" xfId="13792"/>
    <cellStyle name="Comma 5 2 3 2 4 5" xfId="11708"/>
    <cellStyle name="Comma 5 2 3 2 4 6" xfId="9624"/>
    <cellStyle name="Comma 5 2 3 2 4 7" xfId="7540"/>
    <cellStyle name="Comma 5 2 3 2 4 8" xfId="5458"/>
    <cellStyle name="Comma 5 2 3 2 4 9" xfId="3400"/>
    <cellStyle name="Comma 5 2 3 2 5" xfId="16918"/>
    <cellStyle name="Comma 5 2 3 2 6" xfId="14834"/>
    <cellStyle name="Comma 5 2 3 2 7" xfId="12750"/>
    <cellStyle name="Comma 5 2 3 2 8" xfId="10666"/>
    <cellStyle name="Comma 5 2 3 2 9" xfId="8582"/>
    <cellStyle name="Comma 5 2 3 3" xfId="423"/>
    <cellStyle name="Comma 5 2 3 3 10" xfId="4579"/>
    <cellStyle name="Comma 5 2 3 3 11" xfId="2509"/>
    <cellStyle name="Comma 5 2 3 3 2" xfId="937"/>
    <cellStyle name="Comma 5 2 3 3 2 10" xfId="3023"/>
    <cellStyle name="Comma 5 2 3 3 2 2" xfId="1981"/>
    <cellStyle name="Comma 5 2 3 3 2 2 2" xfId="18625"/>
    <cellStyle name="Comma 5 2 3 3 2 2 3" xfId="16541"/>
    <cellStyle name="Comma 5 2 3 3 2 2 4" xfId="14457"/>
    <cellStyle name="Comma 5 2 3 3 2 2 5" xfId="12373"/>
    <cellStyle name="Comma 5 2 3 3 2 2 6" xfId="10289"/>
    <cellStyle name="Comma 5 2 3 3 2 2 7" xfId="8205"/>
    <cellStyle name="Comma 5 2 3 3 2 2 8" xfId="6121"/>
    <cellStyle name="Comma 5 2 3 3 2 2 9" xfId="4065"/>
    <cellStyle name="Comma 5 2 3 3 2 3" xfId="17583"/>
    <cellStyle name="Comma 5 2 3 3 2 4" xfId="15499"/>
    <cellStyle name="Comma 5 2 3 3 2 5" xfId="13415"/>
    <cellStyle name="Comma 5 2 3 3 2 6" xfId="11331"/>
    <cellStyle name="Comma 5 2 3 3 2 7" xfId="9247"/>
    <cellStyle name="Comma 5 2 3 3 2 8" xfId="7163"/>
    <cellStyle name="Comma 5 2 3 3 2 9" xfId="5093"/>
    <cellStyle name="Comma 5 2 3 3 3" xfId="1467"/>
    <cellStyle name="Comma 5 2 3 3 3 2" xfId="18111"/>
    <cellStyle name="Comma 5 2 3 3 3 3" xfId="16027"/>
    <cellStyle name="Comma 5 2 3 3 3 4" xfId="13943"/>
    <cellStyle name="Comma 5 2 3 3 3 5" xfId="11859"/>
    <cellStyle name="Comma 5 2 3 3 3 6" xfId="9775"/>
    <cellStyle name="Comma 5 2 3 3 3 7" xfId="7691"/>
    <cellStyle name="Comma 5 2 3 3 3 8" xfId="5607"/>
    <cellStyle name="Comma 5 2 3 3 3 9" xfId="3551"/>
    <cellStyle name="Comma 5 2 3 3 4" xfId="17069"/>
    <cellStyle name="Comma 5 2 3 3 5" xfId="14985"/>
    <cellStyle name="Comma 5 2 3 3 6" xfId="12901"/>
    <cellStyle name="Comma 5 2 3 3 7" xfId="10817"/>
    <cellStyle name="Comma 5 2 3 3 8" xfId="8733"/>
    <cellStyle name="Comma 5 2 3 3 9" xfId="6649"/>
    <cellStyle name="Comma 5 2 3 4" xfId="680"/>
    <cellStyle name="Comma 5 2 3 4 10" xfId="2766"/>
    <cellStyle name="Comma 5 2 3 4 2" xfId="1724"/>
    <cellStyle name="Comma 5 2 3 4 2 2" xfId="18368"/>
    <cellStyle name="Comma 5 2 3 4 2 3" xfId="16284"/>
    <cellStyle name="Comma 5 2 3 4 2 4" xfId="14200"/>
    <cellStyle name="Comma 5 2 3 4 2 5" xfId="12116"/>
    <cellStyle name="Comma 5 2 3 4 2 6" xfId="10032"/>
    <cellStyle name="Comma 5 2 3 4 2 7" xfId="7948"/>
    <cellStyle name="Comma 5 2 3 4 2 8" xfId="5864"/>
    <cellStyle name="Comma 5 2 3 4 2 9" xfId="3808"/>
    <cellStyle name="Comma 5 2 3 4 3" xfId="17326"/>
    <cellStyle name="Comma 5 2 3 4 4" xfId="15242"/>
    <cellStyle name="Comma 5 2 3 4 5" xfId="13158"/>
    <cellStyle name="Comma 5 2 3 4 6" xfId="11074"/>
    <cellStyle name="Comma 5 2 3 4 7" xfId="8990"/>
    <cellStyle name="Comma 5 2 3 4 8" xfId="6906"/>
    <cellStyle name="Comma 5 2 3 4 9" xfId="4836"/>
    <cellStyle name="Comma 5 2 3 5" xfId="1202"/>
    <cellStyle name="Comma 5 2 3 5 2" xfId="17846"/>
    <cellStyle name="Comma 5 2 3 5 3" xfId="15762"/>
    <cellStyle name="Comma 5 2 3 5 4" xfId="13678"/>
    <cellStyle name="Comma 5 2 3 5 5" xfId="11594"/>
    <cellStyle name="Comma 5 2 3 5 6" xfId="9510"/>
    <cellStyle name="Comma 5 2 3 5 7" xfId="7426"/>
    <cellStyle name="Comma 5 2 3 5 8" xfId="5350"/>
    <cellStyle name="Comma 5 2 3 5 9" xfId="3286"/>
    <cellStyle name="Comma 5 2 3 6" xfId="16804"/>
    <cellStyle name="Comma 5 2 3 7" xfId="14720"/>
    <cellStyle name="Comma 5 2 3 8" xfId="12636"/>
    <cellStyle name="Comma 5 2 3 9" xfId="10552"/>
    <cellStyle name="Comma 5 2 4" xfId="227"/>
    <cellStyle name="Comma 5 2 4 10" xfId="6460"/>
    <cellStyle name="Comma 5 2 4 11" xfId="4394"/>
    <cellStyle name="Comma 5 2 4 12" xfId="2320"/>
    <cellStyle name="Comma 5 2 4 2" xfId="495"/>
    <cellStyle name="Comma 5 2 4 2 10" xfId="4651"/>
    <cellStyle name="Comma 5 2 4 2 11" xfId="2581"/>
    <cellStyle name="Comma 5 2 4 2 2" xfId="1009"/>
    <cellStyle name="Comma 5 2 4 2 2 10" xfId="3095"/>
    <cellStyle name="Comma 5 2 4 2 2 2" xfId="2053"/>
    <cellStyle name="Comma 5 2 4 2 2 2 2" xfId="18697"/>
    <cellStyle name="Comma 5 2 4 2 2 2 3" xfId="16613"/>
    <cellStyle name="Comma 5 2 4 2 2 2 4" xfId="14529"/>
    <cellStyle name="Comma 5 2 4 2 2 2 5" xfId="12445"/>
    <cellStyle name="Comma 5 2 4 2 2 2 6" xfId="10361"/>
    <cellStyle name="Comma 5 2 4 2 2 2 7" xfId="8277"/>
    <cellStyle name="Comma 5 2 4 2 2 2 8" xfId="6193"/>
    <cellStyle name="Comma 5 2 4 2 2 2 9" xfId="4137"/>
    <cellStyle name="Comma 5 2 4 2 2 3" xfId="17655"/>
    <cellStyle name="Comma 5 2 4 2 2 4" xfId="15571"/>
    <cellStyle name="Comma 5 2 4 2 2 5" xfId="13487"/>
    <cellStyle name="Comma 5 2 4 2 2 6" xfId="11403"/>
    <cellStyle name="Comma 5 2 4 2 2 7" xfId="9319"/>
    <cellStyle name="Comma 5 2 4 2 2 8" xfId="7235"/>
    <cellStyle name="Comma 5 2 4 2 2 9" xfId="5165"/>
    <cellStyle name="Comma 5 2 4 2 3" xfId="1539"/>
    <cellStyle name="Comma 5 2 4 2 3 2" xfId="18183"/>
    <cellStyle name="Comma 5 2 4 2 3 3" xfId="16099"/>
    <cellStyle name="Comma 5 2 4 2 3 4" xfId="14015"/>
    <cellStyle name="Comma 5 2 4 2 3 5" xfId="11931"/>
    <cellStyle name="Comma 5 2 4 2 3 6" xfId="9847"/>
    <cellStyle name="Comma 5 2 4 2 3 7" xfId="7763"/>
    <cellStyle name="Comma 5 2 4 2 3 8" xfId="5679"/>
    <cellStyle name="Comma 5 2 4 2 3 9" xfId="3623"/>
    <cellStyle name="Comma 5 2 4 2 4" xfId="17141"/>
    <cellStyle name="Comma 5 2 4 2 5" xfId="15057"/>
    <cellStyle name="Comma 5 2 4 2 6" xfId="12973"/>
    <cellStyle name="Comma 5 2 4 2 7" xfId="10889"/>
    <cellStyle name="Comma 5 2 4 2 8" xfId="8805"/>
    <cellStyle name="Comma 5 2 4 2 9" xfId="6721"/>
    <cellStyle name="Comma 5 2 4 3" xfId="752"/>
    <cellStyle name="Comma 5 2 4 3 10" xfId="2838"/>
    <cellStyle name="Comma 5 2 4 3 2" xfId="1796"/>
    <cellStyle name="Comma 5 2 4 3 2 2" xfId="18440"/>
    <cellStyle name="Comma 5 2 4 3 2 3" xfId="16356"/>
    <cellStyle name="Comma 5 2 4 3 2 4" xfId="14272"/>
    <cellStyle name="Comma 5 2 4 3 2 5" xfId="12188"/>
    <cellStyle name="Comma 5 2 4 3 2 6" xfId="10104"/>
    <cellStyle name="Comma 5 2 4 3 2 7" xfId="8020"/>
    <cellStyle name="Comma 5 2 4 3 2 8" xfId="5936"/>
    <cellStyle name="Comma 5 2 4 3 2 9" xfId="3880"/>
    <cellStyle name="Comma 5 2 4 3 3" xfId="17398"/>
    <cellStyle name="Comma 5 2 4 3 4" xfId="15314"/>
    <cellStyle name="Comma 5 2 4 3 5" xfId="13230"/>
    <cellStyle name="Comma 5 2 4 3 6" xfId="11146"/>
    <cellStyle name="Comma 5 2 4 3 7" xfId="9062"/>
    <cellStyle name="Comma 5 2 4 3 8" xfId="6978"/>
    <cellStyle name="Comma 5 2 4 3 9" xfId="4908"/>
    <cellStyle name="Comma 5 2 4 4" xfId="1278"/>
    <cellStyle name="Comma 5 2 4 4 2" xfId="17922"/>
    <cellStyle name="Comma 5 2 4 4 3" xfId="15838"/>
    <cellStyle name="Comma 5 2 4 4 4" xfId="13754"/>
    <cellStyle name="Comma 5 2 4 4 5" xfId="11670"/>
    <cellStyle name="Comma 5 2 4 4 6" xfId="9586"/>
    <cellStyle name="Comma 5 2 4 4 7" xfId="7502"/>
    <cellStyle name="Comma 5 2 4 4 8" xfId="5422"/>
    <cellStyle name="Comma 5 2 4 4 9" xfId="3362"/>
    <cellStyle name="Comma 5 2 4 5" xfId="16880"/>
    <cellStyle name="Comma 5 2 4 6" xfId="14796"/>
    <cellStyle name="Comma 5 2 4 7" xfId="12712"/>
    <cellStyle name="Comma 5 2 4 8" xfId="10628"/>
    <cellStyle name="Comma 5 2 4 9" xfId="8544"/>
    <cellStyle name="Comma 5 2 5" xfId="387"/>
    <cellStyle name="Comma 5 2 5 10" xfId="4543"/>
    <cellStyle name="Comma 5 2 5 11" xfId="2473"/>
    <cellStyle name="Comma 5 2 5 2" xfId="901"/>
    <cellStyle name="Comma 5 2 5 2 10" xfId="2987"/>
    <cellStyle name="Comma 5 2 5 2 2" xfId="1945"/>
    <cellStyle name="Comma 5 2 5 2 2 2" xfId="18589"/>
    <cellStyle name="Comma 5 2 5 2 2 3" xfId="16505"/>
    <cellStyle name="Comma 5 2 5 2 2 4" xfId="14421"/>
    <cellStyle name="Comma 5 2 5 2 2 5" xfId="12337"/>
    <cellStyle name="Comma 5 2 5 2 2 6" xfId="10253"/>
    <cellStyle name="Comma 5 2 5 2 2 7" xfId="8169"/>
    <cellStyle name="Comma 5 2 5 2 2 8" xfId="6085"/>
    <cellStyle name="Comma 5 2 5 2 2 9" xfId="4029"/>
    <cellStyle name="Comma 5 2 5 2 3" xfId="17547"/>
    <cellStyle name="Comma 5 2 5 2 4" xfId="15463"/>
    <cellStyle name="Comma 5 2 5 2 5" xfId="13379"/>
    <cellStyle name="Comma 5 2 5 2 6" xfId="11295"/>
    <cellStyle name="Comma 5 2 5 2 7" xfId="9211"/>
    <cellStyle name="Comma 5 2 5 2 8" xfId="7127"/>
    <cellStyle name="Comma 5 2 5 2 9" xfId="5057"/>
    <cellStyle name="Comma 5 2 5 3" xfId="1431"/>
    <cellStyle name="Comma 5 2 5 3 2" xfId="18075"/>
    <cellStyle name="Comma 5 2 5 3 3" xfId="15991"/>
    <cellStyle name="Comma 5 2 5 3 4" xfId="13907"/>
    <cellStyle name="Comma 5 2 5 3 5" xfId="11823"/>
    <cellStyle name="Comma 5 2 5 3 6" xfId="9739"/>
    <cellStyle name="Comma 5 2 5 3 7" xfId="7655"/>
    <cellStyle name="Comma 5 2 5 3 8" xfId="5571"/>
    <cellStyle name="Comma 5 2 5 3 9" xfId="3515"/>
    <cellStyle name="Comma 5 2 5 4" xfId="17033"/>
    <cellStyle name="Comma 5 2 5 5" xfId="14949"/>
    <cellStyle name="Comma 5 2 5 6" xfId="12865"/>
    <cellStyle name="Comma 5 2 5 7" xfId="10781"/>
    <cellStyle name="Comma 5 2 5 8" xfId="8697"/>
    <cellStyle name="Comma 5 2 5 9" xfId="6613"/>
    <cellStyle name="Comma 5 2 6" xfId="644"/>
    <cellStyle name="Comma 5 2 6 10" xfId="2730"/>
    <cellStyle name="Comma 5 2 6 2" xfId="1688"/>
    <cellStyle name="Comma 5 2 6 2 2" xfId="18332"/>
    <cellStyle name="Comma 5 2 6 2 3" xfId="16248"/>
    <cellStyle name="Comma 5 2 6 2 4" xfId="14164"/>
    <cellStyle name="Comma 5 2 6 2 5" xfId="12080"/>
    <cellStyle name="Comma 5 2 6 2 6" xfId="9996"/>
    <cellStyle name="Comma 5 2 6 2 7" xfId="7912"/>
    <cellStyle name="Comma 5 2 6 2 8" xfId="5828"/>
    <cellStyle name="Comma 5 2 6 2 9" xfId="3772"/>
    <cellStyle name="Comma 5 2 6 3" xfId="17290"/>
    <cellStyle name="Comma 5 2 6 4" xfId="15206"/>
    <cellStyle name="Comma 5 2 6 5" xfId="13122"/>
    <cellStyle name="Comma 5 2 6 6" xfId="11038"/>
    <cellStyle name="Comma 5 2 6 7" xfId="8954"/>
    <cellStyle name="Comma 5 2 6 8" xfId="6870"/>
    <cellStyle name="Comma 5 2 6 9" xfId="4800"/>
    <cellStyle name="Comma 5 2 7" xfId="1164"/>
    <cellStyle name="Comma 5 2 7 2" xfId="17808"/>
    <cellStyle name="Comma 5 2 7 3" xfId="15724"/>
    <cellStyle name="Comma 5 2 7 4" xfId="13640"/>
    <cellStyle name="Comma 5 2 7 5" xfId="11556"/>
    <cellStyle name="Comma 5 2 7 6" xfId="9472"/>
    <cellStyle name="Comma 5 2 7 7" xfId="7388"/>
    <cellStyle name="Comma 5 2 7 8" xfId="5314"/>
    <cellStyle name="Comma 5 2 7 9" xfId="3248"/>
    <cellStyle name="Comma 5 2 8" xfId="16766"/>
    <cellStyle name="Comma 5 2 9" xfId="14682"/>
    <cellStyle name="Comma 5 3" xfId="163"/>
    <cellStyle name="Comma 5 3 10" xfId="8487"/>
    <cellStyle name="Comma 5 3 11" xfId="6403"/>
    <cellStyle name="Comma 5 3 12" xfId="4340"/>
    <cellStyle name="Comma 5 3 13" xfId="2263"/>
    <cellStyle name="Comma 5 3 2" xfId="285"/>
    <cellStyle name="Comma 5 3 2 10" xfId="6517"/>
    <cellStyle name="Comma 5 3 2 11" xfId="4448"/>
    <cellStyle name="Comma 5 3 2 12" xfId="2377"/>
    <cellStyle name="Comma 5 3 2 2" xfId="549"/>
    <cellStyle name="Comma 5 3 2 2 10" xfId="4705"/>
    <cellStyle name="Comma 5 3 2 2 11" xfId="2635"/>
    <cellStyle name="Comma 5 3 2 2 2" xfId="1063"/>
    <cellStyle name="Comma 5 3 2 2 2 10" xfId="3149"/>
    <cellStyle name="Comma 5 3 2 2 2 2" xfId="2107"/>
    <cellStyle name="Comma 5 3 2 2 2 2 2" xfId="18751"/>
    <cellStyle name="Comma 5 3 2 2 2 2 3" xfId="16667"/>
    <cellStyle name="Comma 5 3 2 2 2 2 4" xfId="14583"/>
    <cellStyle name="Comma 5 3 2 2 2 2 5" xfId="12499"/>
    <cellStyle name="Comma 5 3 2 2 2 2 6" xfId="10415"/>
    <cellStyle name="Comma 5 3 2 2 2 2 7" xfId="8331"/>
    <cellStyle name="Comma 5 3 2 2 2 2 8" xfId="6247"/>
    <cellStyle name="Comma 5 3 2 2 2 2 9" xfId="4191"/>
    <cellStyle name="Comma 5 3 2 2 2 3" xfId="17709"/>
    <cellStyle name="Comma 5 3 2 2 2 4" xfId="15625"/>
    <cellStyle name="Comma 5 3 2 2 2 5" xfId="13541"/>
    <cellStyle name="Comma 5 3 2 2 2 6" xfId="11457"/>
    <cellStyle name="Comma 5 3 2 2 2 7" xfId="9373"/>
    <cellStyle name="Comma 5 3 2 2 2 8" xfId="7289"/>
    <cellStyle name="Comma 5 3 2 2 2 9" xfId="5219"/>
    <cellStyle name="Comma 5 3 2 2 3" xfId="1593"/>
    <cellStyle name="Comma 5 3 2 2 3 2" xfId="18237"/>
    <cellStyle name="Comma 5 3 2 2 3 3" xfId="16153"/>
    <cellStyle name="Comma 5 3 2 2 3 4" xfId="14069"/>
    <cellStyle name="Comma 5 3 2 2 3 5" xfId="11985"/>
    <cellStyle name="Comma 5 3 2 2 3 6" xfId="9901"/>
    <cellStyle name="Comma 5 3 2 2 3 7" xfId="7817"/>
    <cellStyle name="Comma 5 3 2 2 3 8" xfId="5733"/>
    <cellStyle name="Comma 5 3 2 2 3 9" xfId="3677"/>
    <cellStyle name="Comma 5 3 2 2 4" xfId="17195"/>
    <cellStyle name="Comma 5 3 2 2 5" xfId="15111"/>
    <cellStyle name="Comma 5 3 2 2 6" xfId="13027"/>
    <cellStyle name="Comma 5 3 2 2 7" xfId="10943"/>
    <cellStyle name="Comma 5 3 2 2 8" xfId="8859"/>
    <cellStyle name="Comma 5 3 2 2 9" xfId="6775"/>
    <cellStyle name="Comma 5 3 2 3" xfId="806"/>
    <cellStyle name="Comma 5 3 2 3 10" xfId="2892"/>
    <cellStyle name="Comma 5 3 2 3 2" xfId="1850"/>
    <cellStyle name="Comma 5 3 2 3 2 2" xfId="18494"/>
    <cellStyle name="Comma 5 3 2 3 2 3" xfId="16410"/>
    <cellStyle name="Comma 5 3 2 3 2 4" xfId="14326"/>
    <cellStyle name="Comma 5 3 2 3 2 5" xfId="12242"/>
    <cellStyle name="Comma 5 3 2 3 2 6" xfId="10158"/>
    <cellStyle name="Comma 5 3 2 3 2 7" xfId="8074"/>
    <cellStyle name="Comma 5 3 2 3 2 8" xfId="5990"/>
    <cellStyle name="Comma 5 3 2 3 2 9" xfId="3934"/>
    <cellStyle name="Comma 5 3 2 3 3" xfId="17452"/>
    <cellStyle name="Comma 5 3 2 3 4" xfId="15368"/>
    <cellStyle name="Comma 5 3 2 3 5" xfId="13284"/>
    <cellStyle name="Comma 5 3 2 3 6" xfId="11200"/>
    <cellStyle name="Comma 5 3 2 3 7" xfId="9116"/>
    <cellStyle name="Comma 5 3 2 3 8" xfId="7032"/>
    <cellStyle name="Comma 5 3 2 3 9" xfId="4962"/>
    <cellStyle name="Comma 5 3 2 4" xfId="1335"/>
    <cellStyle name="Comma 5 3 2 4 2" xfId="17979"/>
    <cellStyle name="Comma 5 3 2 4 3" xfId="15895"/>
    <cellStyle name="Comma 5 3 2 4 4" xfId="13811"/>
    <cellStyle name="Comma 5 3 2 4 5" xfId="11727"/>
    <cellStyle name="Comma 5 3 2 4 6" xfId="9643"/>
    <cellStyle name="Comma 5 3 2 4 7" xfId="7559"/>
    <cellStyle name="Comma 5 3 2 4 8" xfId="5476"/>
    <cellStyle name="Comma 5 3 2 4 9" xfId="3419"/>
    <cellStyle name="Comma 5 3 2 5" xfId="16937"/>
    <cellStyle name="Comma 5 3 2 6" xfId="14853"/>
    <cellStyle name="Comma 5 3 2 7" xfId="12769"/>
    <cellStyle name="Comma 5 3 2 8" xfId="10685"/>
    <cellStyle name="Comma 5 3 2 9" xfId="8601"/>
    <cellStyle name="Comma 5 3 3" xfId="441"/>
    <cellStyle name="Comma 5 3 3 10" xfId="4597"/>
    <cellStyle name="Comma 5 3 3 11" xfId="2527"/>
    <cellStyle name="Comma 5 3 3 2" xfId="955"/>
    <cellStyle name="Comma 5 3 3 2 10" xfId="3041"/>
    <cellStyle name="Comma 5 3 3 2 2" xfId="1999"/>
    <cellStyle name="Comma 5 3 3 2 2 2" xfId="18643"/>
    <cellStyle name="Comma 5 3 3 2 2 3" xfId="16559"/>
    <cellStyle name="Comma 5 3 3 2 2 4" xfId="14475"/>
    <cellStyle name="Comma 5 3 3 2 2 5" xfId="12391"/>
    <cellStyle name="Comma 5 3 3 2 2 6" xfId="10307"/>
    <cellStyle name="Comma 5 3 3 2 2 7" xfId="8223"/>
    <cellStyle name="Comma 5 3 3 2 2 8" xfId="6139"/>
    <cellStyle name="Comma 5 3 3 2 2 9" xfId="4083"/>
    <cellStyle name="Comma 5 3 3 2 3" xfId="17601"/>
    <cellStyle name="Comma 5 3 3 2 4" xfId="15517"/>
    <cellStyle name="Comma 5 3 3 2 5" xfId="13433"/>
    <cellStyle name="Comma 5 3 3 2 6" xfId="11349"/>
    <cellStyle name="Comma 5 3 3 2 7" xfId="9265"/>
    <cellStyle name="Comma 5 3 3 2 8" xfId="7181"/>
    <cellStyle name="Comma 5 3 3 2 9" xfId="5111"/>
    <cellStyle name="Comma 5 3 3 3" xfId="1485"/>
    <cellStyle name="Comma 5 3 3 3 2" xfId="18129"/>
    <cellStyle name="Comma 5 3 3 3 3" xfId="16045"/>
    <cellStyle name="Comma 5 3 3 3 4" xfId="13961"/>
    <cellStyle name="Comma 5 3 3 3 5" xfId="11877"/>
    <cellStyle name="Comma 5 3 3 3 6" xfId="9793"/>
    <cellStyle name="Comma 5 3 3 3 7" xfId="7709"/>
    <cellStyle name="Comma 5 3 3 3 8" xfId="5625"/>
    <cellStyle name="Comma 5 3 3 3 9" xfId="3569"/>
    <cellStyle name="Comma 5 3 3 4" xfId="17087"/>
    <cellStyle name="Comma 5 3 3 5" xfId="15003"/>
    <cellStyle name="Comma 5 3 3 6" xfId="12919"/>
    <cellStyle name="Comma 5 3 3 7" xfId="10835"/>
    <cellStyle name="Comma 5 3 3 8" xfId="8751"/>
    <cellStyle name="Comma 5 3 3 9" xfId="6667"/>
    <cellStyle name="Comma 5 3 4" xfId="698"/>
    <cellStyle name="Comma 5 3 4 10" xfId="2784"/>
    <cellStyle name="Comma 5 3 4 2" xfId="1742"/>
    <cellStyle name="Comma 5 3 4 2 2" xfId="18386"/>
    <cellStyle name="Comma 5 3 4 2 3" xfId="16302"/>
    <cellStyle name="Comma 5 3 4 2 4" xfId="14218"/>
    <cellStyle name="Comma 5 3 4 2 5" xfId="12134"/>
    <cellStyle name="Comma 5 3 4 2 6" xfId="10050"/>
    <cellStyle name="Comma 5 3 4 2 7" xfId="7966"/>
    <cellStyle name="Comma 5 3 4 2 8" xfId="5882"/>
    <cellStyle name="Comma 5 3 4 2 9" xfId="3826"/>
    <cellStyle name="Comma 5 3 4 3" xfId="17344"/>
    <cellStyle name="Comma 5 3 4 4" xfId="15260"/>
    <cellStyle name="Comma 5 3 4 5" xfId="13176"/>
    <cellStyle name="Comma 5 3 4 6" xfId="11092"/>
    <cellStyle name="Comma 5 3 4 7" xfId="9008"/>
    <cellStyle name="Comma 5 3 4 8" xfId="6924"/>
    <cellStyle name="Comma 5 3 4 9" xfId="4854"/>
    <cellStyle name="Comma 5 3 5" xfId="1221"/>
    <cellStyle name="Comma 5 3 5 2" xfId="17865"/>
    <cellStyle name="Comma 5 3 5 3" xfId="15781"/>
    <cellStyle name="Comma 5 3 5 4" xfId="13697"/>
    <cellStyle name="Comma 5 3 5 5" xfId="11613"/>
    <cellStyle name="Comma 5 3 5 6" xfId="9529"/>
    <cellStyle name="Comma 5 3 5 7" xfId="7445"/>
    <cellStyle name="Comma 5 3 5 8" xfId="5368"/>
    <cellStyle name="Comma 5 3 5 9" xfId="3305"/>
    <cellStyle name="Comma 5 3 6" xfId="16823"/>
    <cellStyle name="Comma 5 3 7" xfId="14739"/>
    <cellStyle name="Comma 5 3 8" xfId="12655"/>
    <cellStyle name="Comma 5 3 9" xfId="10571"/>
    <cellStyle name="Comma 5 4" xfId="125"/>
    <cellStyle name="Comma 5 4 10" xfId="8449"/>
    <cellStyle name="Comma 5 4 11" xfId="6365"/>
    <cellStyle name="Comma 5 4 12" xfId="4304"/>
    <cellStyle name="Comma 5 4 13" xfId="2225"/>
    <cellStyle name="Comma 5 4 2" xfId="247"/>
    <cellStyle name="Comma 5 4 2 10" xfId="6479"/>
    <cellStyle name="Comma 5 4 2 11" xfId="4412"/>
    <cellStyle name="Comma 5 4 2 12" xfId="2339"/>
    <cellStyle name="Comma 5 4 2 2" xfId="513"/>
    <cellStyle name="Comma 5 4 2 2 10" xfId="4669"/>
    <cellStyle name="Comma 5 4 2 2 11" xfId="2599"/>
    <cellStyle name="Comma 5 4 2 2 2" xfId="1027"/>
    <cellStyle name="Comma 5 4 2 2 2 10" xfId="3113"/>
    <cellStyle name="Comma 5 4 2 2 2 2" xfId="2071"/>
    <cellStyle name="Comma 5 4 2 2 2 2 2" xfId="18715"/>
    <cellStyle name="Comma 5 4 2 2 2 2 3" xfId="16631"/>
    <cellStyle name="Comma 5 4 2 2 2 2 4" xfId="14547"/>
    <cellStyle name="Comma 5 4 2 2 2 2 5" xfId="12463"/>
    <cellStyle name="Comma 5 4 2 2 2 2 6" xfId="10379"/>
    <cellStyle name="Comma 5 4 2 2 2 2 7" xfId="8295"/>
    <cellStyle name="Comma 5 4 2 2 2 2 8" xfId="6211"/>
    <cellStyle name="Comma 5 4 2 2 2 2 9" xfId="4155"/>
    <cellStyle name="Comma 5 4 2 2 2 3" xfId="17673"/>
    <cellStyle name="Comma 5 4 2 2 2 4" xfId="15589"/>
    <cellStyle name="Comma 5 4 2 2 2 5" xfId="13505"/>
    <cellStyle name="Comma 5 4 2 2 2 6" xfId="11421"/>
    <cellStyle name="Comma 5 4 2 2 2 7" xfId="9337"/>
    <cellStyle name="Comma 5 4 2 2 2 8" xfId="7253"/>
    <cellStyle name="Comma 5 4 2 2 2 9" xfId="5183"/>
    <cellStyle name="Comma 5 4 2 2 3" xfId="1557"/>
    <cellStyle name="Comma 5 4 2 2 3 2" xfId="18201"/>
    <cellStyle name="Comma 5 4 2 2 3 3" xfId="16117"/>
    <cellStyle name="Comma 5 4 2 2 3 4" xfId="14033"/>
    <cellStyle name="Comma 5 4 2 2 3 5" xfId="11949"/>
    <cellStyle name="Comma 5 4 2 2 3 6" xfId="9865"/>
    <cellStyle name="Comma 5 4 2 2 3 7" xfId="7781"/>
    <cellStyle name="Comma 5 4 2 2 3 8" xfId="5697"/>
    <cellStyle name="Comma 5 4 2 2 3 9" xfId="3641"/>
    <cellStyle name="Comma 5 4 2 2 4" xfId="17159"/>
    <cellStyle name="Comma 5 4 2 2 5" xfId="15075"/>
    <cellStyle name="Comma 5 4 2 2 6" xfId="12991"/>
    <cellStyle name="Comma 5 4 2 2 7" xfId="10907"/>
    <cellStyle name="Comma 5 4 2 2 8" xfId="8823"/>
    <cellStyle name="Comma 5 4 2 2 9" xfId="6739"/>
    <cellStyle name="Comma 5 4 2 3" xfId="770"/>
    <cellStyle name="Comma 5 4 2 3 10" xfId="2856"/>
    <cellStyle name="Comma 5 4 2 3 2" xfId="1814"/>
    <cellStyle name="Comma 5 4 2 3 2 2" xfId="18458"/>
    <cellStyle name="Comma 5 4 2 3 2 3" xfId="16374"/>
    <cellStyle name="Comma 5 4 2 3 2 4" xfId="14290"/>
    <cellStyle name="Comma 5 4 2 3 2 5" xfId="12206"/>
    <cellStyle name="Comma 5 4 2 3 2 6" xfId="10122"/>
    <cellStyle name="Comma 5 4 2 3 2 7" xfId="8038"/>
    <cellStyle name="Comma 5 4 2 3 2 8" xfId="5954"/>
    <cellStyle name="Comma 5 4 2 3 2 9" xfId="3898"/>
    <cellStyle name="Comma 5 4 2 3 3" xfId="17416"/>
    <cellStyle name="Comma 5 4 2 3 4" xfId="15332"/>
    <cellStyle name="Comma 5 4 2 3 5" xfId="13248"/>
    <cellStyle name="Comma 5 4 2 3 6" xfId="11164"/>
    <cellStyle name="Comma 5 4 2 3 7" xfId="9080"/>
    <cellStyle name="Comma 5 4 2 3 8" xfId="6996"/>
    <cellStyle name="Comma 5 4 2 3 9" xfId="4926"/>
    <cellStyle name="Comma 5 4 2 4" xfId="1297"/>
    <cellStyle name="Comma 5 4 2 4 2" xfId="17941"/>
    <cellStyle name="Comma 5 4 2 4 3" xfId="15857"/>
    <cellStyle name="Comma 5 4 2 4 4" xfId="13773"/>
    <cellStyle name="Comma 5 4 2 4 5" xfId="11689"/>
    <cellStyle name="Comma 5 4 2 4 6" xfId="9605"/>
    <cellStyle name="Comma 5 4 2 4 7" xfId="7521"/>
    <cellStyle name="Comma 5 4 2 4 8" xfId="5440"/>
    <cellStyle name="Comma 5 4 2 4 9" xfId="3381"/>
    <cellStyle name="Comma 5 4 2 5" xfId="16899"/>
    <cellStyle name="Comma 5 4 2 6" xfId="14815"/>
    <cellStyle name="Comma 5 4 2 7" xfId="12731"/>
    <cellStyle name="Comma 5 4 2 8" xfId="10647"/>
    <cellStyle name="Comma 5 4 2 9" xfId="8563"/>
    <cellStyle name="Comma 5 4 3" xfId="405"/>
    <cellStyle name="Comma 5 4 3 10" xfId="4561"/>
    <cellStyle name="Comma 5 4 3 11" xfId="2491"/>
    <cellStyle name="Comma 5 4 3 2" xfId="919"/>
    <cellStyle name="Comma 5 4 3 2 10" xfId="3005"/>
    <cellStyle name="Comma 5 4 3 2 2" xfId="1963"/>
    <cellStyle name="Comma 5 4 3 2 2 2" xfId="18607"/>
    <cellStyle name="Comma 5 4 3 2 2 3" xfId="16523"/>
    <cellStyle name="Comma 5 4 3 2 2 4" xfId="14439"/>
    <cellStyle name="Comma 5 4 3 2 2 5" xfId="12355"/>
    <cellStyle name="Comma 5 4 3 2 2 6" xfId="10271"/>
    <cellStyle name="Comma 5 4 3 2 2 7" xfId="8187"/>
    <cellStyle name="Comma 5 4 3 2 2 8" xfId="6103"/>
    <cellStyle name="Comma 5 4 3 2 2 9" xfId="4047"/>
    <cellStyle name="Comma 5 4 3 2 3" xfId="17565"/>
    <cellStyle name="Comma 5 4 3 2 4" xfId="15481"/>
    <cellStyle name="Comma 5 4 3 2 5" xfId="13397"/>
    <cellStyle name="Comma 5 4 3 2 6" xfId="11313"/>
    <cellStyle name="Comma 5 4 3 2 7" xfId="9229"/>
    <cellStyle name="Comma 5 4 3 2 8" xfId="7145"/>
    <cellStyle name="Comma 5 4 3 2 9" xfId="5075"/>
    <cellStyle name="Comma 5 4 3 3" xfId="1449"/>
    <cellStyle name="Comma 5 4 3 3 2" xfId="18093"/>
    <cellStyle name="Comma 5 4 3 3 3" xfId="16009"/>
    <cellStyle name="Comma 5 4 3 3 4" xfId="13925"/>
    <cellStyle name="Comma 5 4 3 3 5" xfId="11841"/>
    <cellStyle name="Comma 5 4 3 3 6" xfId="9757"/>
    <cellStyle name="Comma 5 4 3 3 7" xfId="7673"/>
    <cellStyle name="Comma 5 4 3 3 8" xfId="5589"/>
    <cellStyle name="Comma 5 4 3 3 9" xfId="3533"/>
    <cellStyle name="Comma 5 4 3 4" xfId="17051"/>
    <cellStyle name="Comma 5 4 3 5" xfId="14967"/>
    <cellStyle name="Comma 5 4 3 6" xfId="12883"/>
    <cellStyle name="Comma 5 4 3 7" xfId="10799"/>
    <cellStyle name="Comma 5 4 3 8" xfId="8715"/>
    <cellStyle name="Comma 5 4 3 9" xfId="6631"/>
    <cellStyle name="Comma 5 4 4" xfId="662"/>
    <cellStyle name="Comma 5 4 4 10" xfId="2748"/>
    <cellStyle name="Comma 5 4 4 2" xfId="1706"/>
    <cellStyle name="Comma 5 4 4 2 2" xfId="18350"/>
    <cellStyle name="Comma 5 4 4 2 3" xfId="16266"/>
    <cellStyle name="Comma 5 4 4 2 4" xfId="14182"/>
    <cellStyle name="Comma 5 4 4 2 5" xfId="12098"/>
    <cellStyle name="Comma 5 4 4 2 6" xfId="10014"/>
    <cellStyle name="Comma 5 4 4 2 7" xfId="7930"/>
    <cellStyle name="Comma 5 4 4 2 8" xfId="5846"/>
    <cellStyle name="Comma 5 4 4 2 9" xfId="3790"/>
    <cellStyle name="Comma 5 4 4 3" xfId="17308"/>
    <cellStyle name="Comma 5 4 4 4" xfId="15224"/>
    <cellStyle name="Comma 5 4 4 5" xfId="13140"/>
    <cellStyle name="Comma 5 4 4 6" xfId="11056"/>
    <cellStyle name="Comma 5 4 4 7" xfId="8972"/>
    <cellStyle name="Comma 5 4 4 8" xfId="6888"/>
    <cellStyle name="Comma 5 4 4 9" xfId="4818"/>
    <cellStyle name="Comma 5 4 5" xfId="1183"/>
    <cellStyle name="Comma 5 4 5 2" xfId="17827"/>
    <cellStyle name="Comma 5 4 5 3" xfId="15743"/>
    <cellStyle name="Comma 5 4 5 4" xfId="13659"/>
    <cellStyle name="Comma 5 4 5 5" xfId="11575"/>
    <cellStyle name="Comma 5 4 5 6" xfId="9491"/>
    <cellStyle name="Comma 5 4 5 7" xfId="7407"/>
    <cellStyle name="Comma 5 4 5 8" xfId="5332"/>
    <cellStyle name="Comma 5 4 5 9" xfId="3267"/>
    <cellStyle name="Comma 5 4 6" xfId="16785"/>
    <cellStyle name="Comma 5 4 7" xfId="14701"/>
    <cellStyle name="Comma 5 4 8" xfId="12617"/>
    <cellStyle name="Comma 5 4 9" xfId="10533"/>
    <cellStyle name="Comma 5 5" xfId="207"/>
    <cellStyle name="Comma 5 5 10" xfId="6441"/>
    <cellStyle name="Comma 5 5 11" xfId="4376"/>
    <cellStyle name="Comma 5 5 12" xfId="2301"/>
    <cellStyle name="Comma 5 5 2" xfId="477"/>
    <cellStyle name="Comma 5 5 2 10" xfId="4633"/>
    <cellStyle name="Comma 5 5 2 11" xfId="2563"/>
    <cellStyle name="Comma 5 5 2 2" xfId="991"/>
    <cellStyle name="Comma 5 5 2 2 10" xfId="3077"/>
    <cellStyle name="Comma 5 5 2 2 2" xfId="2035"/>
    <cellStyle name="Comma 5 5 2 2 2 2" xfId="18679"/>
    <cellStyle name="Comma 5 5 2 2 2 3" xfId="16595"/>
    <cellStyle name="Comma 5 5 2 2 2 4" xfId="14511"/>
    <cellStyle name="Comma 5 5 2 2 2 5" xfId="12427"/>
    <cellStyle name="Comma 5 5 2 2 2 6" xfId="10343"/>
    <cellStyle name="Comma 5 5 2 2 2 7" xfId="8259"/>
    <cellStyle name="Comma 5 5 2 2 2 8" xfId="6175"/>
    <cellStyle name="Comma 5 5 2 2 2 9" xfId="4119"/>
    <cellStyle name="Comma 5 5 2 2 3" xfId="17637"/>
    <cellStyle name="Comma 5 5 2 2 4" xfId="15553"/>
    <cellStyle name="Comma 5 5 2 2 5" xfId="13469"/>
    <cellStyle name="Comma 5 5 2 2 6" xfId="11385"/>
    <cellStyle name="Comma 5 5 2 2 7" xfId="9301"/>
    <cellStyle name="Comma 5 5 2 2 8" xfId="7217"/>
    <cellStyle name="Comma 5 5 2 2 9" xfId="5147"/>
    <cellStyle name="Comma 5 5 2 3" xfId="1521"/>
    <cellStyle name="Comma 5 5 2 3 2" xfId="18165"/>
    <cellStyle name="Comma 5 5 2 3 3" xfId="16081"/>
    <cellStyle name="Comma 5 5 2 3 4" xfId="13997"/>
    <cellStyle name="Comma 5 5 2 3 5" xfId="11913"/>
    <cellStyle name="Comma 5 5 2 3 6" xfId="9829"/>
    <cellStyle name="Comma 5 5 2 3 7" xfId="7745"/>
    <cellStyle name="Comma 5 5 2 3 8" xfId="5661"/>
    <cellStyle name="Comma 5 5 2 3 9" xfId="3605"/>
    <cellStyle name="Comma 5 5 2 4" xfId="17123"/>
    <cellStyle name="Comma 5 5 2 5" xfId="15039"/>
    <cellStyle name="Comma 5 5 2 6" xfId="12955"/>
    <cellStyle name="Comma 5 5 2 7" xfId="10871"/>
    <cellStyle name="Comma 5 5 2 8" xfId="8787"/>
    <cellStyle name="Comma 5 5 2 9" xfId="6703"/>
    <cellStyle name="Comma 5 5 3" xfId="734"/>
    <cellStyle name="Comma 5 5 3 10" xfId="2820"/>
    <cellStyle name="Comma 5 5 3 2" xfId="1778"/>
    <cellStyle name="Comma 5 5 3 2 2" xfId="18422"/>
    <cellStyle name="Comma 5 5 3 2 3" xfId="16338"/>
    <cellStyle name="Comma 5 5 3 2 4" xfId="14254"/>
    <cellStyle name="Comma 5 5 3 2 5" xfId="12170"/>
    <cellStyle name="Comma 5 5 3 2 6" xfId="10086"/>
    <cellStyle name="Comma 5 5 3 2 7" xfId="8002"/>
    <cellStyle name="Comma 5 5 3 2 8" xfId="5918"/>
    <cellStyle name="Comma 5 5 3 2 9" xfId="3862"/>
    <cellStyle name="Comma 5 5 3 3" xfId="17380"/>
    <cellStyle name="Comma 5 5 3 4" xfId="15296"/>
    <cellStyle name="Comma 5 5 3 5" xfId="13212"/>
    <cellStyle name="Comma 5 5 3 6" xfId="11128"/>
    <cellStyle name="Comma 5 5 3 7" xfId="9044"/>
    <cellStyle name="Comma 5 5 3 8" xfId="6960"/>
    <cellStyle name="Comma 5 5 3 9" xfId="4890"/>
    <cellStyle name="Comma 5 5 4" xfId="1259"/>
    <cellStyle name="Comma 5 5 4 2" xfId="17903"/>
    <cellStyle name="Comma 5 5 4 3" xfId="15819"/>
    <cellStyle name="Comma 5 5 4 4" xfId="13735"/>
    <cellStyle name="Comma 5 5 4 5" xfId="11651"/>
    <cellStyle name="Comma 5 5 4 6" xfId="9567"/>
    <cellStyle name="Comma 5 5 4 7" xfId="7483"/>
    <cellStyle name="Comma 5 5 4 8" xfId="5404"/>
    <cellStyle name="Comma 5 5 4 9" xfId="3343"/>
    <cellStyle name="Comma 5 5 5" xfId="16861"/>
    <cellStyle name="Comma 5 5 6" xfId="14777"/>
    <cellStyle name="Comma 5 5 7" xfId="12693"/>
    <cellStyle name="Comma 5 5 8" xfId="10609"/>
    <cellStyle name="Comma 5 5 9" xfId="8525"/>
    <cellStyle name="Comma 5 6" xfId="368"/>
    <cellStyle name="Comma 5 6 10" xfId="4524"/>
    <cellStyle name="Comma 5 6 11" xfId="2454"/>
    <cellStyle name="Comma 5 6 2" xfId="882"/>
    <cellStyle name="Comma 5 6 2 10" xfId="2968"/>
    <cellStyle name="Comma 5 6 2 2" xfId="1926"/>
    <cellStyle name="Comma 5 6 2 2 2" xfId="18570"/>
    <cellStyle name="Comma 5 6 2 2 3" xfId="16486"/>
    <cellStyle name="Comma 5 6 2 2 4" xfId="14402"/>
    <cellStyle name="Comma 5 6 2 2 5" xfId="12318"/>
    <cellStyle name="Comma 5 6 2 2 6" xfId="10234"/>
    <cellStyle name="Comma 5 6 2 2 7" xfId="8150"/>
    <cellStyle name="Comma 5 6 2 2 8" xfId="6066"/>
    <cellStyle name="Comma 5 6 2 2 9" xfId="4010"/>
    <cellStyle name="Comma 5 6 2 3" xfId="17528"/>
    <cellStyle name="Comma 5 6 2 4" xfId="15444"/>
    <cellStyle name="Comma 5 6 2 5" xfId="13360"/>
    <cellStyle name="Comma 5 6 2 6" xfId="11276"/>
    <cellStyle name="Comma 5 6 2 7" xfId="9192"/>
    <cellStyle name="Comma 5 6 2 8" xfId="7108"/>
    <cellStyle name="Comma 5 6 2 9" xfId="5038"/>
    <cellStyle name="Comma 5 6 3" xfId="1412"/>
    <cellStyle name="Comma 5 6 3 2" xfId="18056"/>
    <cellStyle name="Comma 5 6 3 3" xfId="15972"/>
    <cellStyle name="Comma 5 6 3 4" xfId="13888"/>
    <cellStyle name="Comma 5 6 3 5" xfId="11804"/>
    <cellStyle name="Comma 5 6 3 6" xfId="9720"/>
    <cellStyle name="Comma 5 6 3 7" xfId="7636"/>
    <cellStyle name="Comma 5 6 3 8" xfId="5552"/>
    <cellStyle name="Comma 5 6 3 9" xfId="3496"/>
    <cellStyle name="Comma 5 6 4" xfId="17014"/>
    <cellStyle name="Comma 5 6 5" xfId="14930"/>
    <cellStyle name="Comma 5 6 6" xfId="12846"/>
    <cellStyle name="Comma 5 6 7" xfId="10762"/>
    <cellStyle name="Comma 5 6 8" xfId="8678"/>
    <cellStyle name="Comma 5 6 9" xfId="6594"/>
    <cellStyle name="Comma 5 7" xfId="625"/>
    <cellStyle name="Comma 5 7 10" xfId="2711"/>
    <cellStyle name="Comma 5 7 2" xfId="1669"/>
    <cellStyle name="Comma 5 7 2 2" xfId="18313"/>
    <cellStyle name="Comma 5 7 2 3" xfId="16229"/>
    <cellStyle name="Comma 5 7 2 4" xfId="14145"/>
    <cellStyle name="Comma 5 7 2 5" xfId="12061"/>
    <cellStyle name="Comma 5 7 2 6" xfId="9977"/>
    <cellStyle name="Comma 5 7 2 7" xfId="7893"/>
    <cellStyle name="Comma 5 7 2 8" xfId="5809"/>
    <cellStyle name="Comma 5 7 2 9" xfId="3753"/>
    <cellStyle name="Comma 5 7 3" xfId="17271"/>
    <cellStyle name="Comma 5 7 4" xfId="15187"/>
    <cellStyle name="Comma 5 7 5" xfId="13103"/>
    <cellStyle name="Comma 5 7 6" xfId="11019"/>
    <cellStyle name="Comma 5 7 7" xfId="8935"/>
    <cellStyle name="Comma 5 7 8" xfId="6851"/>
    <cellStyle name="Comma 5 7 9" xfId="4781"/>
    <cellStyle name="Comma 5 8" xfId="1144"/>
    <cellStyle name="Comma 5 8 2" xfId="17788"/>
    <cellStyle name="Comma 5 8 3" xfId="15704"/>
    <cellStyle name="Comma 5 8 4" xfId="13620"/>
    <cellStyle name="Comma 5 8 5" xfId="11536"/>
    <cellStyle name="Comma 5 8 6" xfId="9452"/>
    <cellStyle name="Comma 5 8 7" xfId="7368"/>
    <cellStyle name="Comma 5 8 8" xfId="5295"/>
    <cellStyle name="Comma 5 8 9" xfId="3228"/>
    <cellStyle name="Comma 5 9" xfId="16746"/>
    <cellStyle name="Comma 6" xfId="81"/>
    <cellStyle name="Comma 6 10" xfId="10492"/>
    <cellStyle name="Comma 6 11" xfId="8408"/>
    <cellStyle name="Comma 6 12" xfId="6324"/>
    <cellStyle name="Comma 6 13" xfId="2184"/>
    <cellStyle name="Comma 6 2" xfId="104"/>
    <cellStyle name="Comma 6 2 10" xfId="8429"/>
    <cellStyle name="Comma 6 2 11" xfId="6345"/>
    <cellStyle name="Comma 6 2 12" xfId="2205"/>
    <cellStyle name="Comma 6 2 2" xfId="182"/>
    <cellStyle name="Comma 6 2 2 10" xfId="2281"/>
    <cellStyle name="Comma 6 2 2 2" xfId="304"/>
    <cellStyle name="Comma 6 2 2 2 2" xfId="1353"/>
    <cellStyle name="Comma 6 2 2 2 2 2" xfId="17997"/>
    <cellStyle name="Comma 6 2 2 2 2 3" xfId="15913"/>
    <cellStyle name="Comma 6 2 2 2 2 4" xfId="13829"/>
    <cellStyle name="Comma 6 2 2 2 2 5" xfId="11745"/>
    <cellStyle name="Comma 6 2 2 2 2 6" xfId="9661"/>
    <cellStyle name="Comma 6 2 2 2 2 7" xfId="7577"/>
    <cellStyle name="Comma 6 2 2 2 2 8" xfId="3437"/>
    <cellStyle name="Comma 6 2 2 2 3" xfId="16955"/>
    <cellStyle name="Comma 6 2 2 2 4" xfId="14871"/>
    <cellStyle name="Comma 6 2 2 2 5" xfId="12787"/>
    <cellStyle name="Comma 6 2 2 2 6" xfId="10703"/>
    <cellStyle name="Comma 6 2 2 2 7" xfId="8619"/>
    <cellStyle name="Comma 6 2 2 2 8" xfId="6535"/>
    <cellStyle name="Comma 6 2 2 2 9" xfId="2395"/>
    <cellStyle name="Comma 6 2 2 3" xfId="1239"/>
    <cellStyle name="Comma 6 2 2 3 2" xfId="17883"/>
    <cellStyle name="Comma 6 2 2 3 3" xfId="15799"/>
    <cellStyle name="Comma 6 2 2 3 4" xfId="13715"/>
    <cellStyle name="Comma 6 2 2 3 5" xfId="11631"/>
    <cellStyle name="Comma 6 2 2 3 6" xfId="9547"/>
    <cellStyle name="Comma 6 2 2 3 7" xfId="7463"/>
    <cellStyle name="Comma 6 2 2 3 8" xfId="3323"/>
    <cellStyle name="Comma 6 2 2 4" xfId="16841"/>
    <cellStyle name="Comma 6 2 2 5" xfId="14757"/>
    <cellStyle name="Comma 6 2 2 6" xfId="12673"/>
    <cellStyle name="Comma 6 2 2 7" xfId="10589"/>
    <cellStyle name="Comma 6 2 2 8" xfId="8505"/>
    <cellStyle name="Comma 6 2 2 9" xfId="6421"/>
    <cellStyle name="Comma 6 2 3" xfId="143"/>
    <cellStyle name="Comma 6 2 3 10" xfId="2243"/>
    <cellStyle name="Comma 6 2 3 2" xfId="265"/>
    <cellStyle name="Comma 6 2 3 2 2" xfId="1315"/>
    <cellStyle name="Comma 6 2 3 2 2 2" xfId="17959"/>
    <cellStyle name="Comma 6 2 3 2 2 3" xfId="15875"/>
    <cellStyle name="Comma 6 2 3 2 2 4" xfId="13791"/>
    <cellStyle name="Comma 6 2 3 2 2 5" xfId="11707"/>
    <cellStyle name="Comma 6 2 3 2 2 6" xfId="9623"/>
    <cellStyle name="Comma 6 2 3 2 2 7" xfId="7539"/>
    <cellStyle name="Comma 6 2 3 2 2 8" xfId="3399"/>
    <cellStyle name="Comma 6 2 3 2 3" xfId="16917"/>
    <cellStyle name="Comma 6 2 3 2 4" xfId="14833"/>
    <cellStyle name="Comma 6 2 3 2 5" xfId="12749"/>
    <cellStyle name="Comma 6 2 3 2 6" xfId="10665"/>
    <cellStyle name="Comma 6 2 3 2 7" xfId="8581"/>
    <cellStyle name="Comma 6 2 3 2 8" xfId="6497"/>
    <cellStyle name="Comma 6 2 3 2 9" xfId="2357"/>
    <cellStyle name="Comma 6 2 3 3" xfId="1201"/>
    <cellStyle name="Comma 6 2 3 3 2" xfId="17845"/>
    <cellStyle name="Comma 6 2 3 3 3" xfId="15761"/>
    <cellStyle name="Comma 6 2 3 3 4" xfId="13677"/>
    <cellStyle name="Comma 6 2 3 3 5" xfId="11593"/>
    <cellStyle name="Comma 6 2 3 3 6" xfId="9509"/>
    <cellStyle name="Comma 6 2 3 3 7" xfId="7425"/>
    <cellStyle name="Comma 6 2 3 3 8" xfId="3285"/>
    <cellStyle name="Comma 6 2 3 4" xfId="16803"/>
    <cellStyle name="Comma 6 2 3 5" xfId="14719"/>
    <cellStyle name="Comma 6 2 3 6" xfId="12635"/>
    <cellStyle name="Comma 6 2 3 7" xfId="10551"/>
    <cellStyle name="Comma 6 2 3 8" xfId="8467"/>
    <cellStyle name="Comma 6 2 3 9" xfId="6383"/>
    <cellStyle name="Comma 6 2 4" xfId="226"/>
    <cellStyle name="Comma 6 2 4 2" xfId="1277"/>
    <cellStyle name="Comma 6 2 4 2 2" xfId="17921"/>
    <cellStyle name="Comma 6 2 4 2 3" xfId="15837"/>
    <cellStyle name="Comma 6 2 4 2 4" xfId="13753"/>
    <cellStyle name="Comma 6 2 4 2 5" xfId="11669"/>
    <cellStyle name="Comma 6 2 4 2 6" xfId="9585"/>
    <cellStyle name="Comma 6 2 4 2 7" xfId="7501"/>
    <cellStyle name="Comma 6 2 4 2 8" xfId="3361"/>
    <cellStyle name="Comma 6 2 4 3" xfId="16879"/>
    <cellStyle name="Comma 6 2 4 4" xfId="14795"/>
    <cellStyle name="Comma 6 2 4 5" xfId="12711"/>
    <cellStyle name="Comma 6 2 4 6" xfId="10627"/>
    <cellStyle name="Comma 6 2 4 7" xfId="8543"/>
    <cellStyle name="Comma 6 2 4 8" xfId="6459"/>
    <cellStyle name="Comma 6 2 4 9" xfId="2319"/>
    <cellStyle name="Comma 6 2 5" xfId="1163"/>
    <cellStyle name="Comma 6 2 5 2" xfId="17807"/>
    <cellStyle name="Comma 6 2 5 3" xfId="15723"/>
    <cellStyle name="Comma 6 2 5 4" xfId="13639"/>
    <cellStyle name="Comma 6 2 5 5" xfId="11555"/>
    <cellStyle name="Comma 6 2 5 6" xfId="9471"/>
    <cellStyle name="Comma 6 2 5 7" xfId="7387"/>
    <cellStyle name="Comma 6 2 5 8" xfId="3247"/>
    <cellStyle name="Comma 6 2 6" xfId="16765"/>
    <cellStyle name="Comma 6 2 7" xfId="14681"/>
    <cellStyle name="Comma 6 2 8" xfId="12597"/>
    <cellStyle name="Comma 6 2 9" xfId="10513"/>
    <cellStyle name="Comma 6 3" xfId="162"/>
    <cellStyle name="Comma 6 3 10" xfId="2262"/>
    <cellStyle name="Comma 6 3 2" xfId="284"/>
    <cellStyle name="Comma 6 3 2 2" xfId="1334"/>
    <cellStyle name="Comma 6 3 2 2 2" xfId="17978"/>
    <cellStyle name="Comma 6 3 2 2 3" xfId="15894"/>
    <cellStyle name="Comma 6 3 2 2 4" xfId="13810"/>
    <cellStyle name="Comma 6 3 2 2 5" xfId="11726"/>
    <cellStyle name="Comma 6 3 2 2 6" xfId="9642"/>
    <cellStyle name="Comma 6 3 2 2 7" xfId="7558"/>
    <cellStyle name="Comma 6 3 2 2 8" xfId="3418"/>
    <cellStyle name="Comma 6 3 2 3" xfId="16936"/>
    <cellStyle name="Comma 6 3 2 4" xfId="14852"/>
    <cellStyle name="Comma 6 3 2 5" xfId="12768"/>
    <cellStyle name="Comma 6 3 2 6" xfId="10684"/>
    <cellStyle name="Comma 6 3 2 7" xfId="8600"/>
    <cellStyle name="Comma 6 3 2 8" xfId="6516"/>
    <cellStyle name="Comma 6 3 2 9" xfId="2376"/>
    <cellStyle name="Comma 6 3 3" xfId="1220"/>
    <cellStyle name="Comma 6 3 3 2" xfId="17864"/>
    <cellStyle name="Comma 6 3 3 3" xfId="15780"/>
    <cellStyle name="Comma 6 3 3 4" xfId="13696"/>
    <cellStyle name="Comma 6 3 3 5" xfId="11612"/>
    <cellStyle name="Comma 6 3 3 6" xfId="9528"/>
    <cellStyle name="Comma 6 3 3 7" xfId="7444"/>
    <cellStyle name="Comma 6 3 3 8" xfId="3304"/>
    <cellStyle name="Comma 6 3 4" xfId="16822"/>
    <cellStyle name="Comma 6 3 5" xfId="14738"/>
    <cellStyle name="Comma 6 3 6" xfId="12654"/>
    <cellStyle name="Comma 6 3 7" xfId="10570"/>
    <cellStyle name="Comma 6 3 8" xfId="8486"/>
    <cellStyle name="Comma 6 3 9" xfId="6402"/>
    <cellStyle name="Comma 6 4" xfId="124"/>
    <cellStyle name="Comma 6 4 10" xfId="2224"/>
    <cellStyle name="Comma 6 4 2" xfId="246"/>
    <cellStyle name="Comma 6 4 2 2" xfId="1296"/>
    <cellStyle name="Comma 6 4 2 2 2" xfId="17940"/>
    <cellStyle name="Comma 6 4 2 2 3" xfId="15856"/>
    <cellStyle name="Comma 6 4 2 2 4" xfId="13772"/>
    <cellStyle name="Comma 6 4 2 2 5" xfId="11688"/>
    <cellStyle name="Comma 6 4 2 2 6" xfId="9604"/>
    <cellStyle name="Comma 6 4 2 2 7" xfId="7520"/>
    <cellStyle name="Comma 6 4 2 2 8" xfId="3380"/>
    <cellStyle name="Comma 6 4 2 3" xfId="16898"/>
    <cellStyle name="Comma 6 4 2 4" xfId="14814"/>
    <cellStyle name="Comma 6 4 2 5" xfId="12730"/>
    <cellStyle name="Comma 6 4 2 6" xfId="10646"/>
    <cellStyle name="Comma 6 4 2 7" xfId="8562"/>
    <cellStyle name="Comma 6 4 2 8" xfId="6478"/>
    <cellStyle name="Comma 6 4 2 9" xfId="2338"/>
    <cellStyle name="Comma 6 4 3" xfId="1182"/>
    <cellStyle name="Comma 6 4 3 2" xfId="17826"/>
    <cellStyle name="Comma 6 4 3 3" xfId="15742"/>
    <cellStyle name="Comma 6 4 3 4" xfId="13658"/>
    <cellStyle name="Comma 6 4 3 5" xfId="11574"/>
    <cellStyle name="Comma 6 4 3 6" xfId="9490"/>
    <cellStyle name="Comma 6 4 3 7" xfId="7406"/>
    <cellStyle name="Comma 6 4 3 8" xfId="3266"/>
    <cellStyle name="Comma 6 4 4" xfId="16784"/>
    <cellStyle name="Comma 6 4 5" xfId="14700"/>
    <cellStyle name="Comma 6 4 6" xfId="12616"/>
    <cellStyle name="Comma 6 4 7" xfId="10532"/>
    <cellStyle name="Comma 6 4 8" xfId="8448"/>
    <cellStyle name="Comma 6 4 9" xfId="6364"/>
    <cellStyle name="Comma 6 5" xfId="206"/>
    <cellStyle name="Comma 6 5 2" xfId="1258"/>
    <cellStyle name="Comma 6 5 2 2" xfId="17902"/>
    <cellStyle name="Comma 6 5 2 3" xfId="15818"/>
    <cellStyle name="Comma 6 5 2 4" xfId="13734"/>
    <cellStyle name="Comma 6 5 2 5" xfId="11650"/>
    <cellStyle name="Comma 6 5 2 6" xfId="9566"/>
    <cellStyle name="Comma 6 5 2 7" xfId="7482"/>
    <cellStyle name="Comma 6 5 2 8" xfId="3342"/>
    <cellStyle name="Comma 6 5 3" xfId="16860"/>
    <cellStyle name="Comma 6 5 4" xfId="14776"/>
    <cellStyle name="Comma 6 5 5" xfId="12692"/>
    <cellStyle name="Comma 6 5 6" xfId="10608"/>
    <cellStyle name="Comma 6 5 7" xfId="8524"/>
    <cellStyle name="Comma 6 5 8" xfId="6440"/>
    <cellStyle name="Comma 6 5 9" xfId="2300"/>
    <cellStyle name="Comma 6 6" xfId="1141"/>
    <cellStyle name="Comma 6 6 2" xfId="17786"/>
    <cellStyle name="Comma 6 6 3" xfId="15702"/>
    <cellStyle name="Comma 6 6 4" xfId="13618"/>
    <cellStyle name="Comma 6 6 5" xfId="11534"/>
    <cellStyle name="Comma 6 6 6" xfId="9450"/>
    <cellStyle name="Comma 6 6 7" xfId="7366"/>
    <cellStyle name="Comma 6 6 8" xfId="3226"/>
    <cellStyle name="Comma 6 7" xfId="16744"/>
    <cellStyle name="Comma 6 8" xfId="14660"/>
    <cellStyle name="Comma 6 9" xfId="12576"/>
    <cellStyle name="Comma 7" xfId="95"/>
    <cellStyle name="Comma 7 10" xfId="12588"/>
    <cellStyle name="Comma 7 11" xfId="10504"/>
    <cellStyle name="Comma 7 12" xfId="8420"/>
    <cellStyle name="Comma 7 13" xfId="6336"/>
    <cellStyle name="Comma 7 14" xfId="4277"/>
    <cellStyle name="Comma 7 15" xfId="2196"/>
    <cellStyle name="Comma 7 2" xfId="173"/>
    <cellStyle name="Comma 7 2 10" xfId="8496"/>
    <cellStyle name="Comma 7 2 11" xfId="6412"/>
    <cellStyle name="Comma 7 2 12" xfId="4349"/>
    <cellStyle name="Comma 7 2 13" xfId="2272"/>
    <cellStyle name="Comma 7 2 2" xfId="295"/>
    <cellStyle name="Comma 7 2 2 10" xfId="6526"/>
    <cellStyle name="Comma 7 2 2 11" xfId="4457"/>
    <cellStyle name="Comma 7 2 2 12" xfId="2386"/>
    <cellStyle name="Comma 7 2 2 2" xfId="558"/>
    <cellStyle name="Comma 7 2 2 2 10" xfId="4714"/>
    <cellStyle name="Comma 7 2 2 2 11" xfId="2644"/>
    <cellStyle name="Comma 7 2 2 2 2" xfId="1072"/>
    <cellStyle name="Comma 7 2 2 2 2 10" xfId="3158"/>
    <cellStyle name="Comma 7 2 2 2 2 2" xfId="2116"/>
    <cellStyle name="Comma 7 2 2 2 2 2 2" xfId="18760"/>
    <cellStyle name="Comma 7 2 2 2 2 2 3" xfId="16676"/>
    <cellStyle name="Comma 7 2 2 2 2 2 4" xfId="14592"/>
    <cellStyle name="Comma 7 2 2 2 2 2 5" xfId="12508"/>
    <cellStyle name="Comma 7 2 2 2 2 2 6" xfId="10424"/>
    <cellStyle name="Comma 7 2 2 2 2 2 7" xfId="8340"/>
    <cellStyle name="Comma 7 2 2 2 2 2 8" xfId="6256"/>
    <cellStyle name="Comma 7 2 2 2 2 2 9" xfId="4200"/>
    <cellStyle name="Comma 7 2 2 2 2 3" xfId="17718"/>
    <cellStyle name="Comma 7 2 2 2 2 4" xfId="15634"/>
    <cellStyle name="Comma 7 2 2 2 2 5" xfId="13550"/>
    <cellStyle name="Comma 7 2 2 2 2 6" xfId="11466"/>
    <cellStyle name="Comma 7 2 2 2 2 7" xfId="9382"/>
    <cellStyle name="Comma 7 2 2 2 2 8" xfId="7298"/>
    <cellStyle name="Comma 7 2 2 2 2 9" xfId="5228"/>
    <cellStyle name="Comma 7 2 2 2 3" xfId="1602"/>
    <cellStyle name="Comma 7 2 2 2 3 2" xfId="18246"/>
    <cellStyle name="Comma 7 2 2 2 3 3" xfId="16162"/>
    <cellStyle name="Comma 7 2 2 2 3 4" xfId="14078"/>
    <cellStyle name="Comma 7 2 2 2 3 5" xfId="11994"/>
    <cellStyle name="Comma 7 2 2 2 3 6" xfId="9910"/>
    <cellStyle name="Comma 7 2 2 2 3 7" xfId="7826"/>
    <cellStyle name="Comma 7 2 2 2 3 8" xfId="5742"/>
    <cellStyle name="Comma 7 2 2 2 3 9" xfId="3686"/>
    <cellStyle name="Comma 7 2 2 2 4" xfId="17204"/>
    <cellStyle name="Comma 7 2 2 2 5" xfId="15120"/>
    <cellStyle name="Comma 7 2 2 2 6" xfId="13036"/>
    <cellStyle name="Comma 7 2 2 2 7" xfId="10952"/>
    <cellStyle name="Comma 7 2 2 2 8" xfId="8868"/>
    <cellStyle name="Comma 7 2 2 2 9" xfId="6784"/>
    <cellStyle name="Comma 7 2 2 3" xfId="815"/>
    <cellStyle name="Comma 7 2 2 3 10" xfId="2901"/>
    <cellStyle name="Comma 7 2 2 3 2" xfId="1859"/>
    <cellStyle name="Comma 7 2 2 3 2 2" xfId="18503"/>
    <cellStyle name="Comma 7 2 2 3 2 3" xfId="16419"/>
    <cellStyle name="Comma 7 2 2 3 2 4" xfId="14335"/>
    <cellStyle name="Comma 7 2 2 3 2 5" xfId="12251"/>
    <cellStyle name="Comma 7 2 2 3 2 6" xfId="10167"/>
    <cellStyle name="Comma 7 2 2 3 2 7" xfId="8083"/>
    <cellStyle name="Comma 7 2 2 3 2 8" xfId="5999"/>
    <cellStyle name="Comma 7 2 2 3 2 9" xfId="3943"/>
    <cellStyle name="Comma 7 2 2 3 3" xfId="17461"/>
    <cellStyle name="Comma 7 2 2 3 4" xfId="15377"/>
    <cellStyle name="Comma 7 2 2 3 5" xfId="13293"/>
    <cellStyle name="Comma 7 2 2 3 6" xfId="11209"/>
    <cellStyle name="Comma 7 2 2 3 7" xfId="9125"/>
    <cellStyle name="Comma 7 2 2 3 8" xfId="7041"/>
    <cellStyle name="Comma 7 2 2 3 9" xfId="4971"/>
    <cellStyle name="Comma 7 2 2 4" xfId="1344"/>
    <cellStyle name="Comma 7 2 2 4 2" xfId="17988"/>
    <cellStyle name="Comma 7 2 2 4 3" xfId="15904"/>
    <cellStyle name="Comma 7 2 2 4 4" xfId="13820"/>
    <cellStyle name="Comma 7 2 2 4 5" xfId="11736"/>
    <cellStyle name="Comma 7 2 2 4 6" xfId="9652"/>
    <cellStyle name="Comma 7 2 2 4 7" xfId="7568"/>
    <cellStyle name="Comma 7 2 2 4 8" xfId="5485"/>
    <cellStyle name="Comma 7 2 2 4 9" xfId="3428"/>
    <cellStyle name="Comma 7 2 2 5" xfId="16946"/>
    <cellStyle name="Comma 7 2 2 6" xfId="14862"/>
    <cellStyle name="Comma 7 2 2 7" xfId="12778"/>
    <cellStyle name="Comma 7 2 2 8" xfId="10694"/>
    <cellStyle name="Comma 7 2 2 9" xfId="8610"/>
    <cellStyle name="Comma 7 2 3" xfId="450"/>
    <cellStyle name="Comma 7 2 3 10" xfId="4606"/>
    <cellStyle name="Comma 7 2 3 11" xfId="2536"/>
    <cellStyle name="Comma 7 2 3 2" xfId="964"/>
    <cellStyle name="Comma 7 2 3 2 10" xfId="3050"/>
    <cellStyle name="Comma 7 2 3 2 2" xfId="2008"/>
    <cellStyle name="Comma 7 2 3 2 2 2" xfId="18652"/>
    <cellStyle name="Comma 7 2 3 2 2 3" xfId="16568"/>
    <cellStyle name="Comma 7 2 3 2 2 4" xfId="14484"/>
    <cellStyle name="Comma 7 2 3 2 2 5" xfId="12400"/>
    <cellStyle name="Comma 7 2 3 2 2 6" xfId="10316"/>
    <cellStyle name="Comma 7 2 3 2 2 7" xfId="8232"/>
    <cellStyle name="Comma 7 2 3 2 2 8" xfId="6148"/>
    <cellStyle name="Comma 7 2 3 2 2 9" xfId="4092"/>
    <cellStyle name="Comma 7 2 3 2 3" xfId="17610"/>
    <cellStyle name="Comma 7 2 3 2 4" xfId="15526"/>
    <cellStyle name="Comma 7 2 3 2 5" xfId="13442"/>
    <cellStyle name="Comma 7 2 3 2 6" xfId="11358"/>
    <cellStyle name="Comma 7 2 3 2 7" xfId="9274"/>
    <cellStyle name="Comma 7 2 3 2 8" xfId="7190"/>
    <cellStyle name="Comma 7 2 3 2 9" xfId="5120"/>
    <cellStyle name="Comma 7 2 3 3" xfId="1494"/>
    <cellStyle name="Comma 7 2 3 3 2" xfId="18138"/>
    <cellStyle name="Comma 7 2 3 3 3" xfId="16054"/>
    <cellStyle name="Comma 7 2 3 3 4" xfId="13970"/>
    <cellStyle name="Comma 7 2 3 3 5" xfId="11886"/>
    <cellStyle name="Comma 7 2 3 3 6" xfId="9802"/>
    <cellStyle name="Comma 7 2 3 3 7" xfId="7718"/>
    <cellStyle name="Comma 7 2 3 3 8" xfId="5634"/>
    <cellStyle name="Comma 7 2 3 3 9" xfId="3578"/>
    <cellStyle name="Comma 7 2 3 4" xfId="17096"/>
    <cellStyle name="Comma 7 2 3 5" xfId="15012"/>
    <cellStyle name="Comma 7 2 3 6" xfId="12928"/>
    <cellStyle name="Comma 7 2 3 7" xfId="10844"/>
    <cellStyle name="Comma 7 2 3 8" xfId="8760"/>
    <cellStyle name="Comma 7 2 3 9" xfId="6676"/>
    <cellStyle name="Comma 7 2 4" xfId="707"/>
    <cellStyle name="Comma 7 2 4 10" xfId="2793"/>
    <cellStyle name="Comma 7 2 4 2" xfId="1751"/>
    <cellStyle name="Comma 7 2 4 2 2" xfId="18395"/>
    <cellStyle name="Comma 7 2 4 2 3" xfId="16311"/>
    <cellStyle name="Comma 7 2 4 2 4" xfId="14227"/>
    <cellStyle name="Comma 7 2 4 2 5" xfId="12143"/>
    <cellStyle name="Comma 7 2 4 2 6" xfId="10059"/>
    <cellStyle name="Comma 7 2 4 2 7" xfId="7975"/>
    <cellStyle name="Comma 7 2 4 2 8" xfId="5891"/>
    <cellStyle name="Comma 7 2 4 2 9" xfId="3835"/>
    <cellStyle name="Comma 7 2 4 3" xfId="17353"/>
    <cellStyle name="Comma 7 2 4 4" xfId="15269"/>
    <cellStyle name="Comma 7 2 4 5" xfId="13185"/>
    <cellStyle name="Comma 7 2 4 6" xfId="11101"/>
    <cellStyle name="Comma 7 2 4 7" xfId="9017"/>
    <cellStyle name="Comma 7 2 4 8" xfId="6933"/>
    <cellStyle name="Comma 7 2 4 9" xfId="4863"/>
    <cellStyle name="Comma 7 2 5" xfId="1230"/>
    <cellStyle name="Comma 7 2 5 2" xfId="17874"/>
    <cellStyle name="Comma 7 2 5 3" xfId="15790"/>
    <cellStyle name="Comma 7 2 5 4" xfId="13706"/>
    <cellStyle name="Comma 7 2 5 5" xfId="11622"/>
    <cellStyle name="Comma 7 2 5 6" xfId="9538"/>
    <cellStyle name="Comma 7 2 5 7" xfId="7454"/>
    <cellStyle name="Comma 7 2 5 8" xfId="5377"/>
    <cellStyle name="Comma 7 2 5 9" xfId="3314"/>
    <cellStyle name="Comma 7 2 6" xfId="16832"/>
    <cellStyle name="Comma 7 2 7" xfId="14748"/>
    <cellStyle name="Comma 7 2 8" xfId="12664"/>
    <cellStyle name="Comma 7 2 9" xfId="10580"/>
    <cellStyle name="Comma 7 3" xfId="134"/>
    <cellStyle name="Comma 7 3 10" xfId="8458"/>
    <cellStyle name="Comma 7 3 11" xfId="6374"/>
    <cellStyle name="Comma 7 3 12" xfId="4313"/>
    <cellStyle name="Comma 7 3 13" xfId="2234"/>
    <cellStyle name="Comma 7 3 2" xfId="256"/>
    <cellStyle name="Comma 7 3 2 10" xfId="6488"/>
    <cellStyle name="Comma 7 3 2 11" xfId="4421"/>
    <cellStyle name="Comma 7 3 2 12" xfId="2348"/>
    <cellStyle name="Comma 7 3 2 2" xfId="522"/>
    <cellStyle name="Comma 7 3 2 2 10" xfId="4678"/>
    <cellStyle name="Comma 7 3 2 2 11" xfId="2608"/>
    <cellStyle name="Comma 7 3 2 2 2" xfId="1036"/>
    <cellStyle name="Comma 7 3 2 2 2 10" xfId="3122"/>
    <cellStyle name="Comma 7 3 2 2 2 2" xfId="2080"/>
    <cellStyle name="Comma 7 3 2 2 2 2 2" xfId="18724"/>
    <cellStyle name="Comma 7 3 2 2 2 2 3" xfId="16640"/>
    <cellStyle name="Comma 7 3 2 2 2 2 4" xfId="14556"/>
    <cellStyle name="Comma 7 3 2 2 2 2 5" xfId="12472"/>
    <cellStyle name="Comma 7 3 2 2 2 2 6" xfId="10388"/>
    <cellStyle name="Comma 7 3 2 2 2 2 7" xfId="8304"/>
    <cellStyle name="Comma 7 3 2 2 2 2 8" xfId="6220"/>
    <cellStyle name="Comma 7 3 2 2 2 2 9" xfId="4164"/>
    <cellStyle name="Comma 7 3 2 2 2 3" xfId="17682"/>
    <cellStyle name="Comma 7 3 2 2 2 4" xfId="15598"/>
    <cellStyle name="Comma 7 3 2 2 2 5" xfId="13514"/>
    <cellStyle name="Comma 7 3 2 2 2 6" xfId="11430"/>
    <cellStyle name="Comma 7 3 2 2 2 7" xfId="9346"/>
    <cellStyle name="Comma 7 3 2 2 2 8" xfId="7262"/>
    <cellStyle name="Comma 7 3 2 2 2 9" xfId="5192"/>
    <cellStyle name="Comma 7 3 2 2 3" xfId="1566"/>
    <cellStyle name="Comma 7 3 2 2 3 2" xfId="18210"/>
    <cellStyle name="Comma 7 3 2 2 3 3" xfId="16126"/>
    <cellStyle name="Comma 7 3 2 2 3 4" xfId="14042"/>
    <cellStyle name="Comma 7 3 2 2 3 5" xfId="11958"/>
    <cellStyle name="Comma 7 3 2 2 3 6" xfId="9874"/>
    <cellStyle name="Comma 7 3 2 2 3 7" xfId="7790"/>
    <cellStyle name="Comma 7 3 2 2 3 8" xfId="5706"/>
    <cellStyle name="Comma 7 3 2 2 3 9" xfId="3650"/>
    <cellStyle name="Comma 7 3 2 2 4" xfId="17168"/>
    <cellStyle name="Comma 7 3 2 2 5" xfId="15084"/>
    <cellStyle name="Comma 7 3 2 2 6" xfId="13000"/>
    <cellStyle name="Comma 7 3 2 2 7" xfId="10916"/>
    <cellStyle name="Comma 7 3 2 2 8" xfId="8832"/>
    <cellStyle name="Comma 7 3 2 2 9" xfId="6748"/>
    <cellStyle name="Comma 7 3 2 3" xfId="779"/>
    <cellStyle name="Comma 7 3 2 3 10" xfId="2865"/>
    <cellStyle name="Comma 7 3 2 3 2" xfId="1823"/>
    <cellStyle name="Comma 7 3 2 3 2 2" xfId="18467"/>
    <cellStyle name="Comma 7 3 2 3 2 3" xfId="16383"/>
    <cellStyle name="Comma 7 3 2 3 2 4" xfId="14299"/>
    <cellStyle name="Comma 7 3 2 3 2 5" xfId="12215"/>
    <cellStyle name="Comma 7 3 2 3 2 6" xfId="10131"/>
    <cellStyle name="Comma 7 3 2 3 2 7" xfId="8047"/>
    <cellStyle name="Comma 7 3 2 3 2 8" xfId="5963"/>
    <cellStyle name="Comma 7 3 2 3 2 9" xfId="3907"/>
    <cellStyle name="Comma 7 3 2 3 3" xfId="17425"/>
    <cellStyle name="Comma 7 3 2 3 4" xfId="15341"/>
    <cellStyle name="Comma 7 3 2 3 5" xfId="13257"/>
    <cellStyle name="Comma 7 3 2 3 6" xfId="11173"/>
    <cellStyle name="Comma 7 3 2 3 7" xfId="9089"/>
    <cellStyle name="Comma 7 3 2 3 8" xfId="7005"/>
    <cellStyle name="Comma 7 3 2 3 9" xfId="4935"/>
    <cellStyle name="Comma 7 3 2 4" xfId="1306"/>
    <cellStyle name="Comma 7 3 2 4 2" xfId="17950"/>
    <cellStyle name="Comma 7 3 2 4 3" xfId="15866"/>
    <cellStyle name="Comma 7 3 2 4 4" xfId="13782"/>
    <cellStyle name="Comma 7 3 2 4 5" xfId="11698"/>
    <cellStyle name="Comma 7 3 2 4 6" xfId="9614"/>
    <cellStyle name="Comma 7 3 2 4 7" xfId="7530"/>
    <cellStyle name="Comma 7 3 2 4 8" xfId="5449"/>
    <cellStyle name="Comma 7 3 2 4 9" xfId="3390"/>
    <cellStyle name="Comma 7 3 2 5" xfId="16908"/>
    <cellStyle name="Comma 7 3 2 6" xfId="14824"/>
    <cellStyle name="Comma 7 3 2 7" xfId="12740"/>
    <cellStyle name="Comma 7 3 2 8" xfId="10656"/>
    <cellStyle name="Comma 7 3 2 9" xfId="8572"/>
    <cellStyle name="Comma 7 3 3" xfId="414"/>
    <cellStyle name="Comma 7 3 3 10" xfId="4570"/>
    <cellStyle name="Comma 7 3 3 11" xfId="2500"/>
    <cellStyle name="Comma 7 3 3 2" xfId="928"/>
    <cellStyle name="Comma 7 3 3 2 10" xfId="3014"/>
    <cellStyle name="Comma 7 3 3 2 2" xfId="1972"/>
    <cellStyle name="Comma 7 3 3 2 2 2" xfId="18616"/>
    <cellStyle name="Comma 7 3 3 2 2 3" xfId="16532"/>
    <cellStyle name="Comma 7 3 3 2 2 4" xfId="14448"/>
    <cellStyle name="Comma 7 3 3 2 2 5" xfId="12364"/>
    <cellStyle name="Comma 7 3 3 2 2 6" xfId="10280"/>
    <cellStyle name="Comma 7 3 3 2 2 7" xfId="8196"/>
    <cellStyle name="Comma 7 3 3 2 2 8" xfId="6112"/>
    <cellStyle name="Comma 7 3 3 2 2 9" xfId="4056"/>
    <cellStyle name="Comma 7 3 3 2 3" xfId="17574"/>
    <cellStyle name="Comma 7 3 3 2 4" xfId="15490"/>
    <cellStyle name="Comma 7 3 3 2 5" xfId="13406"/>
    <cellStyle name="Comma 7 3 3 2 6" xfId="11322"/>
    <cellStyle name="Comma 7 3 3 2 7" xfId="9238"/>
    <cellStyle name="Comma 7 3 3 2 8" xfId="7154"/>
    <cellStyle name="Comma 7 3 3 2 9" xfId="5084"/>
    <cellStyle name="Comma 7 3 3 3" xfId="1458"/>
    <cellStyle name="Comma 7 3 3 3 2" xfId="18102"/>
    <cellStyle name="Comma 7 3 3 3 3" xfId="16018"/>
    <cellStyle name="Comma 7 3 3 3 4" xfId="13934"/>
    <cellStyle name="Comma 7 3 3 3 5" xfId="11850"/>
    <cellStyle name="Comma 7 3 3 3 6" xfId="9766"/>
    <cellStyle name="Comma 7 3 3 3 7" xfId="7682"/>
    <cellStyle name="Comma 7 3 3 3 8" xfId="5598"/>
    <cellStyle name="Comma 7 3 3 3 9" xfId="3542"/>
    <cellStyle name="Comma 7 3 3 4" xfId="17060"/>
    <cellStyle name="Comma 7 3 3 5" xfId="14976"/>
    <cellStyle name="Comma 7 3 3 6" xfId="12892"/>
    <cellStyle name="Comma 7 3 3 7" xfId="10808"/>
    <cellStyle name="Comma 7 3 3 8" xfId="8724"/>
    <cellStyle name="Comma 7 3 3 9" xfId="6640"/>
    <cellStyle name="Comma 7 3 4" xfId="671"/>
    <cellStyle name="Comma 7 3 4 10" xfId="2757"/>
    <cellStyle name="Comma 7 3 4 2" xfId="1715"/>
    <cellStyle name="Comma 7 3 4 2 2" xfId="18359"/>
    <cellStyle name="Comma 7 3 4 2 3" xfId="16275"/>
    <cellStyle name="Comma 7 3 4 2 4" xfId="14191"/>
    <cellStyle name="Comma 7 3 4 2 5" xfId="12107"/>
    <cellStyle name="Comma 7 3 4 2 6" xfId="10023"/>
    <cellStyle name="Comma 7 3 4 2 7" xfId="7939"/>
    <cellStyle name="Comma 7 3 4 2 8" xfId="5855"/>
    <cellStyle name="Comma 7 3 4 2 9" xfId="3799"/>
    <cellStyle name="Comma 7 3 4 3" xfId="17317"/>
    <cellStyle name="Comma 7 3 4 4" xfId="15233"/>
    <cellStyle name="Comma 7 3 4 5" xfId="13149"/>
    <cellStyle name="Comma 7 3 4 6" xfId="11065"/>
    <cellStyle name="Comma 7 3 4 7" xfId="8981"/>
    <cellStyle name="Comma 7 3 4 8" xfId="6897"/>
    <cellStyle name="Comma 7 3 4 9" xfId="4827"/>
    <cellStyle name="Comma 7 3 5" xfId="1192"/>
    <cellStyle name="Comma 7 3 5 2" xfId="17836"/>
    <cellStyle name="Comma 7 3 5 3" xfId="15752"/>
    <cellStyle name="Comma 7 3 5 4" xfId="13668"/>
    <cellStyle name="Comma 7 3 5 5" xfId="11584"/>
    <cellStyle name="Comma 7 3 5 6" xfId="9500"/>
    <cellStyle name="Comma 7 3 5 7" xfId="7416"/>
    <cellStyle name="Comma 7 3 5 8" xfId="5341"/>
    <cellStyle name="Comma 7 3 5 9" xfId="3276"/>
    <cellStyle name="Comma 7 3 6" xfId="16794"/>
    <cellStyle name="Comma 7 3 7" xfId="14710"/>
    <cellStyle name="Comma 7 3 8" xfId="12626"/>
    <cellStyle name="Comma 7 3 9" xfId="10542"/>
    <cellStyle name="Comma 7 4" xfId="217"/>
    <cellStyle name="Comma 7 4 10" xfId="6450"/>
    <cellStyle name="Comma 7 4 11" xfId="4385"/>
    <cellStyle name="Comma 7 4 12" xfId="2310"/>
    <cellStyle name="Comma 7 4 2" xfId="486"/>
    <cellStyle name="Comma 7 4 2 10" xfId="4642"/>
    <cellStyle name="Comma 7 4 2 11" xfId="2572"/>
    <cellStyle name="Comma 7 4 2 2" xfId="1000"/>
    <cellStyle name="Comma 7 4 2 2 10" xfId="3086"/>
    <cellStyle name="Comma 7 4 2 2 2" xfId="2044"/>
    <cellStyle name="Comma 7 4 2 2 2 2" xfId="18688"/>
    <cellStyle name="Comma 7 4 2 2 2 3" xfId="16604"/>
    <cellStyle name="Comma 7 4 2 2 2 4" xfId="14520"/>
    <cellStyle name="Comma 7 4 2 2 2 5" xfId="12436"/>
    <cellStyle name="Comma 7 4 2 2 2 6" xfId="10352"/>
    <cellStyle name="Comma 7 4 2 2 2 7" xfId="8268"/>
    <cellStyle name="Comma 7 4 2 2 2 8" xfId="6184"/>
    <cellStyle name="Comma 7 4 2 2 2 9" xfId="4128"/>
    <cellStyle name="Comma 7 4 2 2 3" xfId="17646"/>
    <cellStyle name="Comma 7 4 2 2 4" xfId="15562"/>
    <cellStyle name="Comma 7 4 2 2 5" xfId="13478"/>
    <cellStyle name="Comma 7 4 2 2 6" xfId="11394"/>
    <cellStyle name="Comma 7 4 2 2 7" xfId="9310"/>
    <cellStyle name="Comma 7 4 2 2 8" xfId="7226"/>
    <cellStyle name="Comma 7 4 2 2 9" xfId="5156"/>
    <cellStyle name="Comma 7 4 2 3" xfId="1530"/>
    <cellStyle name="Comma 7 4 2 3 2" xfId="18174"/>
    <cellStyle name="Comma 7 4 2 3 3" xfId="16090"/>
    <cellStyle name="Comma 7 4 2 3 4" xfId="14006"/>
    <cellStyle name="Comma 7 4 2 3 5" xfId="11922"/>
    <cellStyle name="Comma 7 4 2 3 6" xfId="9838"/>
    <cellStyle name="Comma 7 4 2 3 7" xfId="7754"/>
    <cellStyle name="Comma 7 4 2 3 8" xfId="5670"/>
    <cellStyle name="Comma 7 4 2 3 9" xfId="3614"/>
    <cellStyle name="Comma 7 4 2 4" xfId="17132"/>
    <cellStyle name="Comma 7 4 2 5" xfId="15048"/>
    <cellStyle name="Comma 7 4 2 6" xfId="12964"/>
    <cellStyle name="Comma 7 4 2 7" xfId="10880"/>
    <cellStyle name="Comma 7 4 2 8" xfId="8796"/>
    <cellStyle name="Comma 7 4 2 9" xfId="6712"/>
    <cellStyle name="Comma 7 4 3" xfId="743"/>
    <cellStyle name="Comma 7 4 3 10" xfId="2829"/>
    <cellStyle name="Comma 7 4 3 2" xfId="1787"/>
    <cellStyle name="Comma 7 4 3 2 2" xfId="18431"/>
    <cellStyle name="Comma 7 4 3 2 3" xfId="16347"/>
    <cellStyle name="Comma 7 4 3 2 4" xfId="14263"/>
    <cellStyle name="Comma 7 4 3 2 5" xfId="12179"/>
    <cellStyle name="Comma 7 4 3 2 6" xfId="10095"/>
    <cellStyle name="Comma 7 4 3 2 7" xfId="8011"/>
    <cellStyle name="Comma 7 4 3 2 8" xfId="5927"/>
    <cellStyle name="Comma 7 4 3 2 9" xfId="3871"/>
    <cellStyle name="Comma 7 4 3 3" xfId="17389"/>
    <cellStyle name="Comma 7 4 3 4" xfId="15305"/>
    <cellStyle name="Comma 7 4 3 5" xfId="13221"/>
    <cellStyle name="Comma 7 4 3 6" xfId="11137"/>
    <cellStyle name="Comma 7 4 3 7" xfId="9053"/>
    <cellStyle name="Comma 7 4 3 8" xfId="6969"/>
    <cellStyle name="Comma 7 4 3 9" xfId="4899"/>
    <cellStyle name="Comma 7 4 4" xfId="1268"/>
    <cellStyle name="Comma 7 4 4 2" xfId="17912"/>
    <cellStyle name="Comma 7 4 4 3" xfId="15828"/>
    <cellStyle name="Comma 7 4 4 4" xfId="13744"/>
    <cellStyle name="Comma 7 4 4 5" xfId="11660"/>
    <cellStyle name="Comma 7 4 4 6" xfId="9576"/>
    <cellStyle name="Comma 7 4 4 7" xfId="7492"/>
    <cellStyle name="Comma 7 4 4 8" xfId="5413"/>
    <cellStyle name="Comma 7 4 4 9" xfId="3352"/>
    <cellStyle name="Comma 7 4 5" xfId="16870"/>
    <cellStyle name="Comma 7 4 6" xfId="14786"/>
    <cellStyle name="Comma 7 4 7" xfId="12702"/>
    <cellStyle name="Comma 7 4 8" xfId="10618"/>
    <cellStyle name="Comma 7 4 9" xfId="8534"/>
    <cellStyle name="Comma 7 5" xfId="378"/>
    <cellStyle name="Comma 7 5 10" xfId="4534"/>
    <cellStyle name="Comma 7 5 11" xfId="2464"/>
    <cellStyle name="Comma 7 5 2" xfId="892"/>
    <cellStyle name="Comma 7 5 2 10" xfId="2978"/>
    <cellStyle name="Comma 7 5 2 2" xfId="1936"/>
    <cellStyle name="Comma 7 5 2 2 2" xfId="18580"/>
    <cellStyle name="Comma 7 5 2 2 3" xfId="16496"/>
    <cellStyle name="Comma 7 5 2 2 4" xfId="14412"/>
    <cellStyle name="Comma 7 5 2 2 5" xfId="12328"/>
    <cellStyle name="Comma 7 5 2 2 6" xfId="10244"/>
    <cellStyle name="Comma 7 5 2 2 7" xfId="8160"/>
    <cellStyle name="Comma 7 5 2 2 8" xfId="6076"/>
    <cellStyle name="Comma 7 5 2 2 9" xfId="4020"/>
    <cellStyle name="Comma 7 5 2 3" xfId="17538"/>
    <cellStyle name="Comma 7 5 2 4" xfId="15454"/>
    <cellStyle name="Comma 7 5 2 5" xfId="13370"/>
    <cellStyle name="Comma 7 5 2 6" xfId="11286"/>
    <cellStyle name="Comma 7 5 2 7" xfId="9202"/>
    <cellStyle name="Comma 7 5 2 8" xfId="7118"/>
    <cellStyle name="Comma 7 5 2 9" xfId="5048"/>
    <cellStyle name="Comma 7 5 3" xfId="1422"/>
    <cellStyle name="Comma 7 5 3 2" xfId="18066"/>
    <cellStyle name="Comma 7 5 3 3" xfId="15982"/>
    <cellStyle name="Comma 7 5 3 4" xfId="13898"/>
    <cellStyle name="Comma 7 5 3 5" xfId="11814"/>
    <cellStyle name="Comma 7 5 3 6" xfId="9730"/>
    <cellStyle name="Comma 7 5 3 7" xfId="7646"/>
    <cellStyle name="Comma 7 5 3 8" xfId="5562"/>
    <cellStyle name="Comma 7 5 3 9" xfId="3506"/>
    <cellStyle name="Comma 7 5 4" xfId="17024"/>
    <cellStyle name="Comma 7 5 5" xfId="14940"/>
    <cellStyle name="Comma 7 5 6" xfId="12856"/>
    <cellStyle name="Comma 7 5 7" xfId="10772"/>
    <cellStyle name="Comma 7 5 8" xfId="8688"/>
    <cellStyle name="Comma 7 5 9" xfId="6604"/>
    <cellStyle name="Comma 7 6" xfId="635"/>
    <cellStyle name="Comma 7 6 10" xfId="2721"/>
    <cellStyle name="Comma 7 6 2" xfId="1679"/>
    <cellStyle name="Comma 7 6 2 2" xfId="18323"/>
    <cellStyle name="Comma 7 6 2 3" xfId="16239"/>
    <cellStyle name="Comma 7 6 2 4" xfId="14155"/>
    <cellStyle name="Comma 7 6 2 5" xfId="12071"/>
    <cellStyle name="Comma 7 6 2 6" xfId="9987"/>
    <cellStyle name="Comma 7 6 2 7" xfId="7903"/>
    <cellStyle name="Comma 7 6 2 8" xfId="5819"/>
    <cellStyle name="Comma 7 6 2 9" xfId="3763"/>
    <cellStyle name="Comma 7 6 3" xfId="17281"/>
    <cellStyle name="Comma 7 6 4" xfId="15197"/>
    <cellStyle name="Comma 7 6 5" xfId="13113"/>
    <cellStyle name="Comma 7 6 6" xfId="11029"/>
    <cellStyle name="Comma 7 6 7" xfId="8945"/>
    <cellStyle name="Comma 7 6 8" xfId="6861"/>
    <cellStyle name="Comma 7 6 9" xfId="4791"/>
    <cellStyle name="Comma 7 7" xfId="1154"/>
    <cellStyle name="Comma 7 7 2" xfId="17798"/>
    <cellStyle name="Comma 7 7 3" xfId="15714"/>
    <cellStyle name="Comma 7 7 4" xfId="13630"/>
    <cellStyle name="Comma 7 7 5" xfId="11546"/>
    <cellStyle name="Comma 7 7 6" xfId="9462"/>
    <cellStyle name="Comma 7 7 7" xfId="7378"/>
    <cellStyle name="Comma 7 7 8" xfId="5305"/>
    <cellStyle name="Comma 7 7 9" xfId="3238"/>
    <cellStyle name="Comma 7 8" xfId="16756"/>
    <cellStyle name="Comma 7 9" xfId="14672"/>
    <cellStyle name="Comma 8" xfId="153"/>
    <cellStyle name="Comma 8 10" xfId="8477"/>
    <cellStyle name="Comma 8 11" xfId="6393"/>
    <cellStyle name="Comma 8 12" xfId="4331"/>
    <cellStyle name="Comma 8 13" xfId="2253"/>
    <cellStyle name="Comma 8 2" xfId="275"/>
    <cellStyle name="Comma 8 2 10" xfId="6507"/>
    <cellStyle name="Comma 8 2 11" xfId="4439"/>
    <cellStyle name="Comma 8 2 12" xfId="2367"/>
    <cellStyle name="Comma 8 2 2" xfId="540"/>
    <cellStyle name="Comma 8 2 2 10" xfId="4696"/>
    <cellStyle name="Comma 8 2 2 11" xfId="2626"/>
    <cellStyle name="Comma 8 2 2 2" xfId="1054"/>
    <cellStyle name="Comma 8 2 2 2 10" xfId="3140"/>
    <cellStyle name="Comma 8 2 2 2 2" xfId="2098"/>
    <cellStyle name="Comma 8 2 2 2 2 2" xfId="18742"/>
    <cellStyle name="Comma 8 2 2 2 2 3" xfId="16658"/>
    <cellStyle name="Comma 8 2 2 2 2 4" xfId="14574"/>
    <cellStyle name="Comma 8 2 2 2 2 5" xfId="12490"/>
    <cellStyle name="Comma 8 2 2 2 2 6" xfId="10406"/>
    <cellStyle name="Comma 8 2 2 2 2 7" xfId="8322"/>
    <cellStyle name="Comma 8 2 2 2 2 8" xfId="6238"/>
    <cellStyle name="Comma 8 2 2 2 2 9" xfId="4182"/>
    <cellStyle name="Comma 8 2 2 2 3" xfId="17700"/>
    <cellStyle name="Comma 8 2 2 2 4" xfId="15616"/>
    <cellStyle name="Comma 8 2 2 2 5" xfId="13532"/>
    <cellStyle name="Comma 8 2 2 2 6" xfId="11448"/>
    <cellStyle name="Comma 8 2 2 2 7" xfId="9364"/>
    <cellStyle name="Comma 8 2 2 2 8" xfId="7280"/>
    <cellStyle name="Comma 8 2 2 2 9" xfId="5210"/>
    <cellStyle name="Comma 8 2 2 3" xfId="1584"/>
    <cellStyle name="Comma 8 2 2 3 2" xfId="18228"/>
    <cellStyle name="Comma 8 2 2 3 3" xfId="16144"/>
    <cellStyle name="Comma 8 2 2 3 4" xfId="14060"/>
    <cellStyle name="Comma 8 2 2 3 5" xfId="11976"/>
    <cellStyle name="Comma 8 2 2 3 6" xfId="9892"/>
    <cellStyle name="Comma 8 2 2 3 7" xfId="7808"/>
    <cellStyle name="Comma 8 2 2 3 8" xfId="5724"/>
    <cellStyle name="Comma 8 2 2 3 9" xfId="3668"/>
    <cellStyle name="Comma 8 2 2 4" xfId="17186"/>
    <cellStyle name="Comma 8 2 2 5" xfId="15102"/>
    <cellStyle name="Comma 8 2 2 6" xfId="13018"/>
    <cellStyle name="Comma 8 2 2 7" xfId="10934"/>
    <cellStyle name="Comma 8 2 2 8" xfId="8850"/>
    <cellStyle name="Comma 8 2 2 9" xfId="6766"/>
    <cellStyle name="Comma 8 2 3" xfId="797"/>
    <cellStyle name="Comma 8 2 3 10" xfId="2883"/>
    <cellStyle name="Comma 8 2 3 2" xfId="1841"/>
    <cellStyle name="Comma 8 2 3 2 2" xfId="18485"/>
    <cellStyle name="Comma 8 2 3 2 3" xfId="16401"/>
    <cellStyle name="Comma 8 2 3 2 4" xfId="14317"/>
    <cellStyle name="Comma 8 2 3 2 5" xfId="12233"/>
    <cellStyle name="Comma 8 2 3 2 6" xfId="10149"/>
    <cellStyle name="Comma 8 2 3 2 7" xfId="8065"/>
    <cellStyle name="Comma 8 2 3 2 8" xfId="5981"/>
    <cellStyle name="Comma 8 2 3 2 9" xfId="3925"/>
    <cellStyle name="Comma 8 2 3 3" xfId="17443"/>
    <cellStyle name="Comma 8 2 3 4" xfId="15359"/>
    <cellStyle name="Comma 8 2 3 5" xfId="13275"/>
    <cellStyle name="Comma 8 2 3 6" xfId="11191"/>
    <cellStyle name="Comma 8 2 3 7" xfId="9107"/>
    <cellStyle name="Comma 8 2 3 8" xfId="7023"/>
    <cellStyle name="Comma 8 2 3 9" xfId="4953"/>
    <cellStyle name="Comma 8 2 4" xfId="1325"/>
    <cellStyle name="Comma 8 2 4 2" xfId="17969"/>
    <cellStyle name="Comma 8 2 4 3" xfId="15885"/>
    <cellStyle name="Comma 8 2 4 4" xfId="13801"/>
    <cellStyle name="Comma 8 2 4 5" xfId="11717"/>
    <cellStyle name="Comma 8 2 4 6" xfId="9633"/>
    <cellStyle name="Comma 8 2 4 7" xfId="7549"/>
    <cellStyle name="Comma 8 2 4 8" xfId="5467"/>
    <cellStyle name="Comma 8 2 4 9" xfId="3409"/>
    <cellStyle name="Comma 8 2 5" xfId="16927"/>
    <cellStyle name="Comma 8 2 6" xfId="14843"/>
    <cellStyle name="Comma 8 2 7" xfId="12759"/>
    <cellStyle name="Comma 8 2 8" xfId="10675"/>
    <cellStyle name="Comma 8 2 9" xfId="8591"/>
    <cellStyle name="Comma 8 3" xfId="432"/>
    <cellStyle name="Comma 8 3 10" xfId="4588"/>
    <cellStyle name="Comma 8 3 11" xfId="2518"/>
    <cellStyle name="Comma 8 3 2" xfId="946"/>
    <cellStyle name="Comma 8 3 2 10" xfId="3032"/>
    <cellStyle name="Comma 8 3 2 2" xfId="1990"/>
    <cellStyle name="Comma 8 3 2 2 2" xfId="18634"/>
    <cellStyle name="Comma 8 3 2 2 3" xfId="16550"/>
    <cellStyle name="Comma 8 3 2 2 4" xfId="14466"/>
    <cellStyle name="Comma 8 3 2 2 5" xfId="12382"/>
    <cellStyle name="Comma 8 3 2 2 6" xfId="10298"/>
    <cellStyle name="Comma 8 3 2 2 7" xfId="8214"/>
    <cellStyle name="Comma 8 3 2 2 8" xfId="6130"/>
    <cellStyle name="Comma 8 3 2 2 9" xfId="4074"/>
    <cellStyle name="Comma 8 3 2 3" xfId="17592"/>
    <cellStyle name="Comma 8 3 2 4" xfId="15508"/>
    <cellStyle name="Comma 8 3 2 5" xfId="13424"/>
    <cellStyle name="Comma 8 3 2 6" xfId="11340"/>
    <cellStyle name="Comma 8 3 2 7" xfId="9256"/>
    <cellStyle name="Comma 8 3 2 8" xfId="7172"/>
    <cellStyle name="Comma 8 3 2 9" xfId="5102"/>
    <cellStyle name="Comma 8 3 3" xfId="1476"/>
    <cellStyle name="Comma 8 3 3 2" xfId="18120"/>
    <cellStyle name="Comma 8 3 3 3" xfId="16036"/>
    <cellStyle name="Comma 8 3 3 4" xfId="13952"/>
    <cellStyle name="Comma 8 3 3 5" xfId="11868"/>
    <cellStyle name="Comma 8 3 3 6" xfId="9784"/>
    <cellStyle name="Comma 8 3 3 7" xfId="7700"/>
    <cellStyle name="Comma 8 3 3 8" xfId="5616"/>
    <cellStyle name="Comma 8 3 3 9" xfId="3560"/>
    <cellStyle name="Comma 8 3 4" xfId="17078"/>
    <cellStyle name="Comma 8 3 5" xfId="14994"/>
    <cellStyle name="Comma 8 3 6" xfId="12910"/>
    <cellStyle name="Comma 8 3 7" xfId="10826"/>
    <cellStyle name="Comma 8 3 8" xfId="8742"/>
    <cellStyle name="Comma 8 3 9" xfId="6658"/>
    <cellStyle name="Comma 8 4" xfId="689"/>
    <cellStyle name="Comma 8 4 10" xfId="2775"/>
    <cellStyle name="Comma 8 4 2" xfId="1733"/>
    <cellStyle name="Comma 8 4 2 2" xfId="18377"/>
    <cellStyle name="Comma 8 4 2 3" xfId="16293"/>
    <cellStyle name="Comma 8 4 2 4" xfId="14209"/>
    <cellStyle name="Comma 8 4 2 5" xfId="12125"/>
    <cellStyle name="Comma 8 4 2 6" xfId="10041"/>
    <cellStyle name="Comma 8 4 2 7" xfId="7957"/>
    <cellStyle name="Comma 8 4 2 8" xfId="5873"/>
    <cellStyle name="Comma 8 4 2 9" xfId="3817"/>
    <cellStyle name="Comma 8 4 3" xfId="17335"/>
    <cellStyle name="Comma 8 4 4" xfId="15251"/>
    <cellStyle name="Comma 8 4 5" xfId="13167"/>
    <cellStyle name="Comma 8 4 6" xfId="11083"/>
    <cellStyle name="Comma 8 4 7" xfId="8999"/>
    <cellStyle name="Comma 8 4 8" xfId="6915"/>
    <cellStyle name="Comma 8 4 9" xfId="4845"/>
    <cellStyle name="Comma 8 5" xfId="1211"/>
    <cellStyle name="Comma 8 5 2" xfId="17855"/>
    <cellStyle name="Comma 8 5 3" xfId="15771"/>
    <cellStyle name="Comma 8 5 4" xfId="13687"/>
    <cellStyle name="Comma 8 5 5" xfId="11603"/>
    <cellStyle name="Comma 8 5 6" xfId="9519"/>
    <cellStyle name="Comma 8 5 7" xfId="7435"/>
    <cellStyle name="Comma 8 5 8" xfId="5359"/>
    <cellStyle name="Comma 8 5 9" xfId="3295"/>
    <cellStyle name="Comma 8 6" xfId="16813"/>
    <cellStyle name="Comma 8 7" xfId="14729"/>
    <cellStyle name="Comma 8 8" xfId="12645"/>
    <cellStyle name="Comma 8 9" xfId="10561"/>
    <cellStyle name="Comma 9" xfId="115"/>
    <cellStyle name="Comma 9 10" xfId="8439"/>
    <cellStyle name="Comma 9 11" xfId="6355"/>
    <cellStyle name="Comma 9 12" xfId="4295"/>
    <cellStyle name="Comma 9 13" xfId="2215"/>
    <cellStyle name="Comma 9 2" xfId="237"/>
    <cellStyle name="Comma 9 2 10" xfId="6469"/>
    <cellStyle name="Comma 9 2 11" xfId="4403"/>
    <cellStyle name="Comma 9 2 12" xfId="2329"/>
    <cellStyle name="Comma 9 2 2" xfId="504"/>
    <cellStyle name="Comma 9 2 2 10" xfId="4660"/>
    <cellStyle name="Comma 9 2 2 11" xfId="2590"/>
    <cellStyle name="Comma 9 2 2 2" xfId="1018"/>
    <cellStyle name="Comma 9 2 2 2 10" xfId="3104"/>
    <cellStyle name="Comma 9 2 2 2 2" xfId="2062"/>
    <cellStyle name="Comma 9 2 2 2 2 2" xfId="18706"/>
    <cellStyle name="Comma 9 2 2 2 2 3" xfId="16622"/>
    <cellStyle name="Comma 9 2 2 2 2 4" xfId="14538"/>
    <cellStyle name="Comma 9 2 2 2 2 5" xfId="12454"/>
    <cellStyle name="Comma 9 2 2 2 2 6" xfId="10370"/>
    <cellStyle name="Comma 9 2 2 2 2 7" xfId="8286"/>
    <cellStyle name="Comma 9 2 2 2 2 8" xfId="6202"/>
    <cellStyle name="Comma 9 2 2 2 2 9" xfId="4146"/>
    <cellStyle name="Comma 9 2 2 2 3" xfId="17664"/>
    <cellStyle name="Comma 9 2 2 2 4" xfId="15580"/>
    <cellStyle name="Comma 9 2 2 2 5" xfId="13496"/>
    <cellStyle name="Comma 9 2 2 2 6" xfId="11412"/>
    <cellStyle name="Comma 9 2 2 2 7" xfId="9328"/>
    <cellStyle name="Comma 9 2 2 2 8" xfId="7244"/>
    <cellStyle name="Comma 9 2 2 2 9" xfId="5174"/>
    <cellStyle name="Comma 9 2 2 3" xfId="1548"/>
    <cellStyle name="Comma 9 2 2 3 2" xfId="18192"/>
    <cellStyle name="Comma 9 2 2 3 3" xfId="16108"/>
    <cellStyle name="Comma 9 2 2 3 4" xfId="14024"/>
    <cellStyle name="Comma 9 2 2 3 5" xfId="11940"/>
    <cellStyle name="Comma 9 2 2 3 6" xfId="9856"/>
    <cellStyle name="Comma 9 2 2 3 7" xfId="7772"/>
    <cellStyle name="Comma 9 2 2 3 8" xfId="5688"/>
    <cellStyle name="Comma 9 2 2 3 9" xfId="3632"/>
    <cellStyle name="Comma 9 2 2 4" xfId="17150"/>
    <cellStyle name="Comma 9 2 2 5" xfId="15066"/>
    <cellStyle name="Comma 9 2 2 6" xfId="12982"/>
    <cellStyle name="Comma 9 2 2 7" xfId="10898"/>
    <cellStyle name="Comma 9 2 2 8" xfId="8814"/>
    <cellStyle name="Comma 9 2 2 9" xfId="6730"/>
    <cellStyle name="Comma 9 2 3" xfId="761"/>
    <cellStyle name="Comma 9 2 3 10" xfId="2847"/>
    <cellStyle name="Comma 9 2 3 2" xfId="1805"/>
    <cellStyle name="Comma 9 2 3 2 2" xfId="18449"/>
    <cellStyle name="Comma 9 2 3 2 3" xfId="16365"/>
    <cellStyle name="Comma 9 2 3 2 4" xfId="14281"/>
    <cellStyle name="Comma 9 2 3 2 5" xfId="12197"/>
    <cellStyle name="Comma 9 2 3 2 6" xfId="10113"/>
    <cellStyle name="Comma 9 2 3 2 7" xfId="8029"/>
    <cellStyle name="Comma 9 2 3 2 8" xfId="5945"/>
    <cellStyle name="Comma 9 2 3 2 9" xfId="3889"/>
    <cellStyle name="Comma 9 2 3 3" xfId="17407"/>
    <cellStyle name="Comma 9 2 3 4" xfId="15323"/>
    <cellStyle name="Comma 9 2 3 5" xfId="13239"/>
    <cellStyle name="Comma 9 2 3 6" xfId="11155"/>
    <cellStyle name="Comma 9 2 3 7" xfId="9071"/>
    <cellStyle name="Comma 9 2 3 8" xfId="6987"/>
    <cellStyle name="Comma 9 2 3 9" xfId="4917"/>
    <cellStyle name="Comma 9 2 4" xfId="1287"/>
    <cellStyle name="Comma 9 2 4 2" xfId="17931"/>
    <cellStyle name="Comma 9 2 4 3" xfId="15847"/>
    <cellStyle name="Comma 9 2 4 4" xfId="13763"/>
    <cellStyle name="Comma 9 2 4 5" xfId="11679"/>
    <cellStyle name="Comma 9 2 4 6" xfId="9595"/>
    <cellStyle name="Comma 9 2 4 7" xfId="7511"/>
    <cellStyle name="Comma 9 2 4 8" xfId="5431"/>
    <cellStyle name="Comma 9 2 4 9" xfId="3371"/>
    <cellStyle name="Comma 9 2 5" xfId="16889"/>
    <cellStyle name="Comma 9 2 6" xfId="14805"/>
    <cellStyle name="Comma 9 2 7" xfId="12721"/>
    <cellStyle name="Comma 9 2 8" xfId="10637"/>
    <cellStyle name="Comma 9 2 9" xfId="8553"/>
    <cellStyle name="Comma 9 3" xfId="396"/>
    <cellStyle name="Comma 9 3 10" xfId="4552"/>
    <cellStyle name="Comma 9 3 11" xfId="2482"/>
    <cellStyle name="Comma 9 3 2" xfId="910"/>
    <cellStyle name="Comma 9 3 2 10" xfId="2996"/>
    <cellStyle name="Comma 9 3 2 2" xfId="1954"/>
    <cellStyle name="Comma 9 3 2 2 2" xfId="18598"/>
    <cellStyle name="Comma 9 3 2 2 3" xfId="16514"/>
    <cellStyle name="Comma 9 3 2 2 4" xfId="14430"/>
    <cellStyle name="Comma 9 3 2 2 5" xfId="12346"/>
    <cellStyle name="Comma 9 3 2 2 6" xfId="10262"/>
    <cellStyle name="Comma 9 3 2 2 7" xfId="8178"/>
    <cellStyle name="Comma 9 3 2 2 8" xfId="6094"/>
    <cellStyle name="Comma 9 3 2 2 9" xfId="4038"/>
    <cellStyle name="Comma 9 3 2 3" xfId="17556"/>
    <cellStyle name="Comma 9 3 2 4" xfId="15472"/>
    <cellStyle name="Comma 9 3 2 5" xfId="13388"/>
    <cellStyle name="Comma 9 3 2 6" xfId="11304"/>
    <cellStyle name="Comma 9 3 2 7" xfId="9220"/>
    <cellStyle name="Comma 9 3 2 8" xfId="7136"/>
    <cellStyle name="Comma 9 3 2 9" xfId="5066"/>
    <cellStyle name="Comma 9 3 3" xfId="1440"/>
    <cellStyle name="Comma 9 3 3 2" xfId="18084"/>
    <cellStyle name="Comma 9 3 3 3" xfId="16000"/>
    <cellStyle name="Comma 9 3 3 4" xfId="13916"/>
    <cellStyle name="Comma 9 3 3 5" xfId="11832"/>
    <cellStyle name="Comma 9 3 3 6" xfId="9748"/>
    <cellStyle name="Comma 9 3 3 7" xfId="7664"/>
    <cellStyle name="Comma 9 3 3 8" xfId="5580"/>
    <cellStyle name="Comma 9 3 3 9" xfId="3524"/>
    <cellStyle name="Comma 9 3 4" xfId="17042"/>
    <cellStyle name="Comma 9 3 5" xfId="14958"/>
    <cellStyle name="Comma 9 3 6" xfId="12874"/>
    <cellStyle name="Comma 9 3 7" xfId="10790"/>
    <cellStyle name="Comma 9 3 8" xfId="8706"/>
    <cellStyle name="Comma 9 3 9" xfId="6622"/>
    <cellStyle name="Comma 9 4" xfId="653"/>
    <cellStyle name="Comma 9 4 10" xfId="2739"/>
    <cellStyle name="Comma 9 4 2" xfId="1697"/>
    <cellStyle name="Comma 9 4 2 2" xfId="18341"/>
    <cellStyle name="Comma 9 4 2 3" xfId="16257"/>
    <cellStyle name="Comma 9 4 2 4" xfId="14173"/>
    <cellStyle name="Comma 9 4 2 5" xfId="12089"/>
    <cellStyle name="Comma 9 4 2 6" xfId="10005"/>
    <cellStyle name="Comma 9 4 2 7" xfId="7921"/>
    <cellStyle name="Comma 9 4 2 8" xfId="5837"/>
    <cellStyle name="Comma 9 4 2 9" xfId="3781"/>
    <cellStyle name="Comma 9 4 3" xfId="17299"/>
    <cellStyle name="Comma 9 4 4" xfId="15215"/>
    <cellStyle name="Comma 9 4 5" xfId="13131"/>
    <cellStyle name="Comma 9 4 6" xfId="11047"/>
    <cellStyle name="Comma 9 4 7" xfId="8963"/>
    <cellStyle name="Comma 9 4 8" xfId="6879"/>
    <cellStyle name="Comma 9 4 9" xfId="4809"/>
    <cellStyle name="Comma 9 5" xfId="1173"/>
    <cellStyle name="Comma 9 5 2" xfId="17817"/>
    <cellStyle name="Comma 9 5 3" xfId="15733"/>
    <cellStyle name="Comma 9 5 4" xfId="13649"/>
    <cellStyle name="Comma 9 5 5" xfId="11565"/>
    <cellStyle name="Comma 9 5 6" xfId="9481"/>
    <cellStyle name="Comma 9 5 7" xfId="7397"/>
    <cellStyle name="Comma 9 5 8" xfId="5323"/>
    <cellStyle name="Comma 9 5 9" xfId="3257"/>
    <cellStyle name="Comma 9 6" xfId="16775"/>
    <cellStyle name="Comma 9 7" xfId="14691"/>
    <cellStyle name="Comma 9 8" xfId="12607"/>
    <cellStyle name="Comma 9 9" xfId="1052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8791" builtinId="8"/>
    <cellStyle name="Input" xfId="10" builtinId="20" customBuiltin="1"/>
    <cellStyle name="Linked Cell" xfId="13" builtinId="24" customBuiltin="1"/>
    <cellStyle name="Neutral" xfId="9" builtinId="28" customBuiltin="1"/>
    <cellStyle name="Normal" xfId="0" builtinId="0"/>
    <cellStyle name="Normal 2" xfId="44"/>
    <cellStyle name="Normal 2 10" xfId="14624"/>
    <cellStyle name="Normal 2 11" xfId="12540"/>
    <cellStyle name="Normal 2 12" xfId="10456"/>
    <cellStyle name="Normal 2 13" xfId="8372"/>
    <cellStyle name="Normal 2 14" xfId="6288"/>
    <cellStyle name="Normal 2 15" xfId="4231"/>
    <cellStyle name="Normal 2 16" xfId="2148"/>
    <cellStyle name="Normal 2 2" xfId="47"/>
    <cellStyle name="Normal 2 2 10" xfId="12543"/>
    <cellStyle name="Normal 2 2 11" xfId="10459"/>
    <cellStyle name="Normal 2 2 12" xfId="8375"/>
    <cellStyle name="Normal 2 2 13" xfId="6291"/>
    <cellStyle name="Normal 2 2 14" xfId="4233"/>
    <cellStyle name="Normal 2 2 15" xfId="2151"/>
    <cellStyle name="Normal 2 2 2" xfId="52"/>
    <cellStyle name="Normal 2 2 2 10" xfId="10464"/>
    <cellStyle name="Normal 2 2 2 11" xfId="8380"/>
    <cellStyle name="Normal 2 2 2 12" xfId="6296"/>
    <cellStyle name="Normal 2 2 2 13" xfId="4238"/>
    <cellStyle name="Normal 2 2 2 14" xfId="2156"/>
    <cellStyle name="Normal 2 2 2 2" xfId="65"/>
    <cellStyle name="Normal 2 2 2 2 10" xfId="8393"/>
    <cellStyle name="Normal 2 2 2 2 11" xfId="6309"/>
    <cellStyle name="Normal 2 2 2 2 12" xfId="4251"/>
    <cellStyle name="Normal 2 2 2 2 13" xfId="2169"/>
    <cellStyle name="Normal 2 2 2 2 2" xfId="329"/>
    <cellStyle name="Normal 2 2 2 2 2 10" xfId="6555"/>
    <cellStyle name="Normal 2 2 2 2 2 11" xfId="4485"/>
    <cellStyle name="Normal 2 2 2 2 2 12" xfId="2415"/>
    <cellStyle name="Normal 2 2 2 2 2 2" xfId="586"/>
    <cellStyle name="Normal 2 2 2 2 2 2 10" xfId="4742"/>
    <cellStyle name="Normal 2 2 2 2 2 2 11" xfId="2672"/>
    <cellStyle name="Normal 2 2 2 2 2 2 2" xfId="1100"/>
    <cellStyle name="Normal 2 2 2 2 2 2 2 10" xfId="3186"/>
    <cellStyle name="Normal 2 2 2 2 2 2 2 2" xfId="2144"/>
    <cellStyle name="Normal 2 2 2 2 2 2 2 2 2" xfId="18788"/>
    <cellStyle name="Normal 2 2 2 2 2 2 2 2 3" xfId="16704"/>
    <cellStyle name="Normal 2 2 2 2 2 2 2 2 4" xfId="14620"/>
    <cellStyle name="Normal 2 2 2 2 2 2 2 2 5" xfId="12536"/>
    <cellStyle name="Normal 2 2 2 2 2 2 2 2 6" xfId="10452"/>
    <cellStyle name="Normal 2 2 2 2 2 2 2 2 7" xfId="8368"/>
    <cellStyle name="Normal 2 2 2 2 2 2 2 2 8" xfId="6284"/>
    <cellStyle name="Normal 2 2 2 2 2 2 2 2 9" xfId="4228"/>
    <cellStyle name="Normal 2 2 2 2 2 2 2 3" xfId="17746"/>
    <cellStyle name="Normal 2 2 2 2 2 2 2 4" xfId="15662"/>
    <cellStyle name="Normal 2 2 2 2 2 2 2 5" xfId="13578"/>
    <cellStyle name="Normal 2 2 2 2 2 2 2 6" xfId="11494"/>
    <cellStyle name="Normal 2 2 2 2 2 2 2 7" xfId="9410"/>
    <cellStyle name="Normal 2 2 2 2 2 2 2 8" xfId="7326"/>
    <cellStyle name="Normal 2 2 2 2 2 2 2 9" xfId="5256"/>
    <cellStyle name="Normal 2 2 2 2 2 2 3" xfId="1630"/>
    <cellStyle name="Normal 2 2 2 2 2 2 3 2" xfId="18274"/>
    <cellStyle name="Normal 2 2 2 2 2 2 3 3" xfId="16190"/>
    <cellStyle name="Normal 2 2 2 2 2 2 3 4" xfId="14106"/>
    <cellStyle name="Normal 2 2 2 2 2 2 3 5" xfId="12022"/>
    <cellStyle name="Normal 2 2 2 2 2 2 3 6" xfId="9938"/>
    <cellStyle name="Normal 2 2 2 2 2 2 3 7" xfId="7854"/>
    <cellStyle name="Normal 2 2 2 2 2 2 3 8" xfId="5770"/>
    <cellStyle name="Normal 2 2 2 2 2 2 3 9" xfId="3714"/>
    <cellStyle name="Normal 2 2 2 2 2 2 4" xfId="17232"/>
    <cellStyle name="Normal 2 2 2 2 2 2 5" xfId="15148"/>
    <cellStyle name="Normal 2 2 2 2 2 2 6" xfId="13064"/>
    <cellStyle name="Normal 2 2 2 2 2 2 7" xfId="10980"/>
    <cellStyle name="Normal 2 2 2 2 2 2 8" xfId="8896"/>
    <cellStyle name="Normal 2 2 2 2 2 2 9" xfId="6812"/>
    <cellStyle name="Normal 2 2 2 2 2 3" xfId="843"/>
    <cellStyle name="Normal 2 2 2 2 2 3 10" xfId="2929"/>
    <cellStyle name="Normal 2 2 2 2 2 3 2" xfId="1887"/>
    <cellStyle name="Normal 2 2 2 2 2 3 2 2" xfId="18531"/>
    <cellStyle name="Normal 2 2 2 2 2 3 2 3" xfId="16447"/>
    <cellStyle name="Normal 2 2 2 2 2 3 2 4" xfId="14363"/>
    <cellStyle name="Normal 2 2 2 2 2 3 2 5" xfId="12279"/>
    <cellStyle name="Normal 2 2 2 2 2 3 2 6" xfId="10195"/>
    <cellStyle name="Normal 2 2 2 2 2 3 2 7" xfId="8111"/>
    <cellStyle name="Normal 2 2 2 2 2 3 2 8" xfId="6027"/>
    <cellStyle name="Normal 2 2 2 2 2 3 2 9" xfId="3971"/>
    <cellStyle name="Normal 2 2 2 2 2 3 3" xfId="17489"/>
    <cellStyle name="Normal 2 2 2 2 2 3 4" xfId="15405"/>
    <cellStyle name="Normal 2 2 2 2 2 3 5" xfId="13321"/>
    <cellStyle name="Normal 2 2 2 2 2 3 6" xfId="11237"/>
    <cellStyle name="Normal 2 2 2 2 2 3 7" xfId="9153"/>
    <cellStyle name="Normal 2 2 2 2 2 3 8" xfId="7069"/>
    <cellStyle name="Normal 2 2 2 2 2 3 9" xfId="4999"/>
    <cellStyle name="Normal 2 2 2 2 2 4" xfId="1373"/>
    <cellStyle name="Normal 2 2 2 2 2 4 2" xfId="18017"/>
    <cellStyle name="Normal 2 2 2 2 2 4 3" xfId="15933"/>
    <cellStyle name="Normal 2 2 2 2 2 4 4" xfId="13849"/>
    <cellStyle name="Normal 2 2 2 2 2 4 5" xfId="11765"/>
    <cellStyle name="Normal 2 2 2 2 2 4 6" xfId="9681"/>
    <cellStyle name="Normal 2 2 2 2 2 4 7" xfId="7597"/>
    <cellStyle name="Normal 2 2 2 2 2 4 8" xfId="5513"/>
    <cellStyle name="Normal 2 2 2 2 2 4 9" xfId="3457"/>
    <cellStyle name="Normal 2 2 2 2 2 5" xfId="16975"/>
    <cellStyle name="Normal 2 2 2 2 2 6" xfId="14891"/>
    <cellStyle name="Normal 2 2 2 2 2 7" xfId="12807"/>
    <cellStyle name="Normal 2 2 2 2 2 8" xfId="10723"/>
    <cellStyle name="Normal 2 2 2 2 2 9" xfId="8639"/>
    <cellStyle name="Normal 2 2 2 2 3" xfId="352"/>
    <cellStyle name="Normal 2 2 2 2 3 10" xfId="4508"/>
    <cellStyle name="Normal 2 2 2 2 3 11" xfId="2438"/>
    <cellStyle name="Normal 2 2 2 2 3 2" xfId="866"/>
    <cellStyle name="Normal 2 2 2 2 3 2 10" xfId="2952"/>
    <cellStyle name="Normal 2 2 2 2 3 2 2" xfId="1910"/>
    <cellStyle name="Normal 2 2 2 2 3 2 2 2" xfId="18554"/>
    <cellStyle name="Normal 2 2 2 2 3 2 2 3" xfId="16470"/>
    <cellStyle name="Normal 2 2 2 2 3 2 2 4" xfId="14386"/>
    <cellStyle name="Normal 2 2 2 2 3 2 2 5" xfId="12302"/>
    <cellStyle name="Normal 2 2 2 2 3 2 2 6" xfId="10218"/>
    <cellStyle name="Normal 2 2 2 2 3 2 2 7" xfId="8134"/>
    <cellStyle name="Normal 2 2 2 2 3 2 2 8" xfId="6050"/>
    <cellStyle name="Normal 2 2 2 2 3 2 2 9" xfId="3994"/>
    <cellStyle name="Normal 2 2 2 2 3 2 3" xfId="17512"/>
    <cellStyle name="Normal 2 2 2 2 3 2 4" xfId="15428"/>
    <cellStyle name="Normal 2 2 2 2 3 2 5" xfId="13344"/>
    <cellStyle name="Normal 2 2 2 2 3 2 6" xfId="11260"/>
    <cellStyle name="Normal 2 2 2 2 3 2 7" xfId="9176"/>
    <cellStyle name="Normal 2 2 2 2 3 2 8" xfId="7092"/>
    <cellStyle name="Normal 2 2 2 2 3 2 9" xfId="5022"/>
    <cellStyle name="Normal 2 2 2 2 3 3" xfId="1396"/>
    <cellStyle name="Normal 2 2 2 2 3 3 2" xfId="18040"/>
    <cellStyle name="Normal 2 2 2 2 3 3 3" xfId="15956"/>
    <cellStyle name="Normal 2 2 2 2 3 3 4" xfId="13872"/>
    <cellStyle name="Normal 2 2 2 2 3 3 5" xfId="11788"/>
    <cellStyle name="Normal 2 2 2 2 3 3 6" xfId="9704"/>
    <cellStyle name="Normal 2 2 2 2 3 3 7" xfId="7620"/>
    <cellStyle name="Normal 2 2 2 2 3 3 8" xfId="5536"/>
    <cellStyle name="Normal 2 2 2 2 3 3 9" xfId="3480"/>
    <cellStyle name="Normal 2 2 2 2 3 4" xfId="16998"/>
    <cellStyle name="Normal 2 2 2 2 3 5" xfId="14914"/>
    <cellStyle name="Normal 2 2 2 2 3 6" xfId="12830"/>
    <cellStyle name="Normal 2 2 2 2 3 7" xfId="10746"/>
    <cellStyle name="Normal 2 2 2 2 3 8" xfId="8662"/>
    <cellStyle name="Normal 2 2 2 2 3 9" xfId="6578"/>
    <cellStyle name="Normal 2 2 2 2 4" xfId="609"/>
    <cellStyle name="Normal 2 2 2 2 4 10" xfId="2695"/>
    <cellStyle name="Normal 2 2 2 2 4 2" xfId="1653"/>
    <cellStyle name="Normal 2 2 2 2 4 2 2" xfId="18297"/>
    <cellStyle name="Normal 2 2 2 2 4 2 3" xfId="16213"/>
    <cellStyle name="Normal 2 2 2 2 4 2 4" xfId="14129"/>
    <cellStyle name="Normal 2 2 2 2 4 2 5" xfId="12045"/>
    <cellStyle name="Normal 2 2 2 2 4 2 6" xfId="9961"/>
    <cellStyle name="Normal 2 2 2 2 4 2 7" xfId="7877"/>
    <cellStyle name="Normal 2 2 2 2 4 2 8" xfId="5793"/>
    <cellStyle name="Normal 2 2 2 2 4 2 9" xfId="3737"/>
    <cellStyle name="Normal 2 2 2 2 4 3" xfId="17255"/>
    <cellStyle name="Normal 2 2 2 2 4 4" xfId="15171"/>
    <cellStyle name="Normal 2 2 2 2 4 5" xfId="13087"/>
    <cellStyle name="Normal 2 2 2 2 4 6" xfId="11003"/>
    <cellStyle name="Normal 2 2 2 2 4 7" xfId="8919"/>
    <cellStyle name="Normal 2 2 2 2 4 8" xfId="6835"/>
    <cellStyle name="Normal 2 2 2 2 4 9" xfId="4765"/>
    <cellStyle name="Normal 2 2 2 2 5" xfId="1125"/>
    <cellStyle name="Normal 2 2 2 2 5 2" xfId="17771"/>
    <cellStyle name="Normal 2 2 2 2 5 3" xfId="15687"/>
    <cellStyle name="Normal 2 2 2 2 5 4" xfId="13603"/>
    <cellStyle name="Normal 2 2 2 2 5 5" xfId="11519"/>
    <cellStyle name="Normal 2 2 2 2 5 6" xfId="9435"/>
    <cellStyle name="Normal 2 2 2 2 5 7" xfId="7351"/>
    <cellStyle name="Normal 2 2 2 2 5 8" xfId="5279"/>
    <cellStyle name="Normal 2 2 2 2 5 9" xfId="3211"/>
    <cellStyle name="Normal 2 2 2 2 6" xfId="16729"/>
    <cellStyle name="Normal 2 2 2 2 7" xfId="14645"/>
    <cellStyle name="Normal 2 2 2 2 8" xfId="12561"/>
    <cellStyle name="Normal 2 2 2 2 9" xfId="10477"/>
    <cellStyle name="Normal 2 2 2 3" xfId="321"/>
    <cellStyle name="Normal 2 2 2 3 10" xfId="6547"/>
    <cellStyle name="Normal 2 2 2 3 11" xfId="4477"/>
    <cellStyle name="Normal 2 2 2 3 12" xfId="2407"/>
    <cellStyle name="Normal 2 2 2 3 2" xfId="578"/>
    <cellStyle name="Normal 2 2 2 3 2 10" xfId="4734"/>
    <cellStyle name="Normal 2 2 2 3 2 11" xfId="2664"/>
    <cellStyle name="Normal 2 2 2 3 2 2" xfId="1092"/>
    <cellStyle name="Normal 2 2 2 3 2 2 10" xfId="3178"/>
    <cellStyle name="Normal 2 2 2 3 2 2 2" xfId="2136"/>
    <cellStyle name="Normal 2 2 2 3 2 2 2 2" xfId="18780"/>
    <cellStyle name="Normal 2 2 2 3 2 2 2 3" xfId="16696"/>
    <cellStyle name="Normal 2 2 2 3 2 2 2 4" xfId="14612"/>
    <cellStyle name="Normal 2 2 2 3 2 2 2 5" xfId="12528"/>
    <cellStyle name="Normal 2 2 2 3 2 2 2 6" xfId="10444"/>
    <cellStyle name="Normal 2 2 2 3 2 2 2 7" xfId="8360"/>
    <cellStyle name="Normal 2 2 2 3 2 2 2 8" xfId="6276"/>
    <cellStyle name="Normal 2 2 2 3 2 2 2 9" xfId="4220"/>
    <cellStyle name="Normal 2 2 2 3 2 2 3" xfId="17738"/>
    <cellStyle name="Normal 2 2 2 3 2 2 4" xfId="15654"/>
    <cellStyle name="Normal 2 2 2 3 2 2 5" xfId="13570"/>
    <cellStyle name="Normal 2 2 2 3 2 2 6" xfId="11486"/>
    <cellStyle name="Normal 2 2 2 3 2 2 7" xfId="9402"/>
    <cellStyle name="Normal 2 2 2 3 2 2 8" xfId="7318"/>
    <cellStyle name="Normal 2 2 2 3 2 2 9" xfId="5248"/>
    <cellStyle name="Normal 2 2 2 3 2 3" xfId="1622"/>
    <cellStyle name="Normal 2 2 2 3 2 3 2" xfId="18266"/>
    <cellStyle name="Normal 2 2 2 3 2 3 3" xfId="16182"/>
    <cellStyle name="Normal 2 2 2 3 2 3 4" xfId="14098"/>
    <cellStyle name="Normal 2 2 2 3 2 3 5" xfId="12014"/>
    <cellStyle name="Normal 2 2 2 3 2 3 6" xfId="9930"/>
    <cellStyle name="Normal 2 2 2 3 2 3 7" xfId="7846"/>
    <cellStyle name="Normal 2 2 2 3 2 3 8" xfId="5762"/>
    <cellStyle name="Normal 2 2 2 3 2 3 9" xfId="3706"/>
    <cellStyle name="Normal 2 2 2 3 2 4" xfId="17224"/>
    <cellStyle name="Normal 2 2 2 3 2 5" xfId="15140"/>
    <cellStyle name="Normal 2 2 2 3 2 6" xfId="13056"/>
    <cellStyle name="Normal 2 2 2 3 2 7" xfId="10972"/>
    <cellStyle name="Normal 2 2 2 3 2 8" xfId="8888"/>
    <cellStyle name="Normal 2 2 2 3 2 9" xfId="6804"/>
    <cellStyle name="Normal 2 2 2 3 3" xfId="835"/>
    <cellStyle name="Normal 2 2 2 3 3 10" xfId="2921"/>
    <cellStyle name="Normal 2 2 2 3 3 2" xfId="1879"/>
    <cellStyle name="Normal 2 2 2 3 3 2 2" xfId="18523"/>
    <cellStyle name="Normal 2 2 2 3 3 2 3" xfId="16439"/>
    <cellStyle name="Normal 2 2 2 3 3 2 4" xfId="14355"/>
    <cellStyle name="Normal 2 2 2 3 3 2 5" xfId="12271"/>
    <cellStyle name="Normal 2 2 2 3 3 2 6" xfId="10187"/>
    <cellStyle name="Normal 2 2 2 3 3 2 7" xfId="8103"/>
    <cellStyle name="Normal 2 2 2 3 3 2 8" xfId="6019"/>
    <cellStyle name="Normal 2 2 2 3 3 2 9" xfId="3963"/>
    <cellStyle name="Normal 2 2 2 3 3 3" xfId="17481"/>
    <cellStyle name="Normal 2 2 2 3 3 4" xfId="15397"/>
    <cellStyle name="Normal 2 2 2 3 3 5" xfId="13313"/>
    <cellStyle name="Normal 2 2 2 3 3 6" xfId="11229"/>
    <cellStyle name="Normal 2 2 2 3 3 7" xfId="9145"/>
    <cellStyle name="Normal 2 2 2 3 3 8" xfId="7061"/>
    <cellStyle name="Normal 2 2 2 3 3 9" xfId="4991"/>
    <cellStyle name="Normal 2 2 2 3 4" xfId="1365"/>
    <cellStyle name="Normal 2 2 2 3 4 2" xfId="18009"/>
    <cellStyle name="Normal 2 2 2 3 4 3" xfId="15925"/>
    <cellStyle name="Normal 2 2 2 3 4 4" xfId="13841"/>
    <cellStyle name="Normal 2 2 2 3 4 5" xfId="11757"/>
    <cellStyle name="Normal 2 2 2 3 4 6" xfId="9673"/>
    <cellStyle name="Normal 2 2 2 3 4 7" xfId="7589"/>
    <cellStyle name="Normal 2 2 2 3 4 8" xfId="5505"/>
    <cellStyle name="Normal 2 2 2 3 4 9" xfId="3449"/>
    <cellStyle name="Normal 2 2 2 3 5" xfId="16967"/>
    <cellStyle name="Normal 2 2 2 3 6" xfId="14883"/>
    <cellStyle name="Normal 2 2 2 3 7" xfId="12799"/>
    <cellStyle name="Normal 2 2 2 3 8" xfId="10715"/>
    <cellStyle name="Normal 2 2 2 3 9" xfId="8631"/>
    <cellStyle name="Normal 2 2 2 4" xfId="339"/>
    <cellStyle name="Normal 2 2 2 4 10" xfId="4495"/>
    <cellStyle name="Normal 2 2 2 4 11" xfId="2425"/>
    <cellStyle name="Normal 2 2 2 4 2" xfId="853"/>
    <cellStyle name="Normal 2 2 2 4 2 10" xfId="2939"/>
    <cellStyle name="Normal 2 2 2 4 2 2" xfId="1897"/>
    <cellStyle name="Normal 2 2 2 4 2 2 2" xfId="18541"/>
    <cellStyle name="Normal 2 2 2 4 2 2 3" xfId="16457"/>
    <cellStyle name="Normal 2 2 2 4 2 2 4" xfId="14373"/>
    <cellStyle name="Normal 2 2 2 4 2 2 5" xfId="12289"/>
    <cellStyle name="Normal 2 2 2 4 2 2 6" xfId="10205"/>
    <cellStyle name="Normal 2 2 2 4 2 2 7" xfId="8121"/>
    <cellStyle name="Normal 2 2 2 4 2 2 8" xfId="6037"/>
    <cellStyle name="Normal 2 2 2 4 2 2 9" xfId="3981"/>
    <cellStyle name="Normal 2 2 2 4 2 3" xfId="17499"/>
    <cellStyle name="Normal 2 2 2 4 2 4" xfId="15415"/>
    <cellStyle name="Normal 2 2 2 4 2 5" xfId="13331"/>
    <cellStyle name="Normal 2 2 2 4 2 6" xfId="11247"/>
    <cellStyle name="Normal 2 2 2 4 2 7" xfId="9163"/>
    <cellStyle name="Normal 2 2 2 4 2 8" xfId="7079"/>
    <cellStyle name="Normal 2 2 2 4 2 9" xfId="5009"/>
    <cellStyle name="Normal 2 2 2 4 3" xfId="1383"/>
    <cellStyle name="Normal 2 2 2 4 3 2" xfId="18027"/>
    <cellStyle name="Normal 2 2 2 4 3 3" xfId="15943"/>
    <cellStyle name="Normal 2 2 2 4 3 4" xfId="13859"/>
    <cellStyle name="Normal 2 2 2 4 3 5" xfId="11775"/>
    <cellStyle name="Normal 2 2 2 4 3 6" xfId="9691"/>
    <cellStyle name="Normal 2 2 2 4 3 7" xfId="7607"/>
    <cellStyle name="Normal 2 2 2 4 3 8" xfId="5523"/>
    <cellStyle name="Normal 2 2 2 4 3 9" xfId="3467"/>
    <cellStyle name="Normal 2 2 2 4 4" xfId="16985"/>
    <cellStyle name="Normal 2 2 2 4 5" xfId="14901"/>
    <cellStyle name="Normal 2 2 2 4 6" xfId="12817"/>
    <cellStyle name="Normal 2 2 2 4 7" xfId="10733"/>
    <cellStyle name="Normal 2 2 2 4 8" xfId="8649"/>
    <cellStyle name="Normal 2 2 2 4 9" xfId="6565"/>
    <cellStyle name="Normal 2 2 2 5" xfId="596"/>
    <cellStyle name="Normal 2 2 2 5 10" xfId="2682"/>
    <cellStyle name="Normal 2 2 2 5 2" xfId="1640"/>
    <cellStyle name="Normal 2 2 2 5 2 2" xfId="18284"/>
    <cellStyle name="Normal 2 2 2 5 2 3" xfId="16200"/>
    <cellStyle name="Normal 2 2 2 5 2 4" xfId="14116"/>
    <cellStyle name="Normal 2 2 2 5 2 5" xfId="12032"/>
    <cellStyle name="Normal 2 2 2 5 2 6" xfId="9948"/>
    <cellStyle name="Normal 2 2 2 5 2 7" xfId="7864"/>
    <cellStyle name="Normal 2 2 2 5 2 8" xfId="5780"/>
    <cellStyle name="Normal 2 2 2 5 2 9" xfId="3724"/>
    <cellStyle name="Normal 2 2 2 5 3" xfId="17242"/>
    <cellStyle name="Normal 2 2 2 5 4" xfId="15158"/>
    <cellStyle name="Normal 2 2 2 5 5" xfId="13074"/>
    <cellStyle name="Normal 2 2 2 5 6" xfId="10990"/>
    <cellStyle name="Normal 2 2 2 5 7" xfId="8906"/>
    <cellStyle name="Normal 2 2 2 5 8" xfId="6822"/>
    <cellStyle name="Normal 2 2 2 5 9" xfId="4752"/>
    <cellStyle name="Normal 2 2 2 6" xfId="1112"/>
    <cellStyle name="Normal 2 2 2 6 2" xfId="17758"/>
    <cellStyle name="Normal 2 2 2 6 3" xfId="15674"/>
    <cellStyle name="Normal 2 2 2 6 4" xfId="13590"/>
    <cellStyle name="Normal 2 2 2 6 5" xfId="11506"/>
    <cellStyle name="Normal 2 2 2 6 6" xfId="9422"/>
    <cellStyle name="Normal 2 2 2 6 7" xfId="7338"/>
    <cellStyle name="Normal 2 2 2 6 8" xfId="5266"/>
    <cellStyle name="Normal 2 2 2 6 9" xfId="3198"/>
    <cellStyle name="Normal 2 2 2 7" xfId="16716"/>
    <cellStyle name="Normal 2 2 2 8" xfId="14632"/>
    <cellStyle name="Normal 2 2 2 9" xfId="12548"/>
    <cellStyle name="Normal 2 2 3" xfId="60"/>
    <cellStyle name="Normal 2 2 3 10" xfId="8388"/>
    <cellStyle name="Normal 2 2 3 11" xfId="6304"/>
    <cellStyle name="Normal 2 2 3 12" xfId="4246"/>
    <cellStyle name="Normal 2 2 3 13" xfId="2164"/>
    <cellStyle name="Normal 2 2 3 2" xfId="326"/>
    <cellStyle name="Normal 2 2 3 2 10" xfId="6552"/>
    <cellStyle name="Normal 2 2 3 2 11" xfId="4482"/>
    <cellStyle name="Normal 2 2 3 2 12" xfId="2412"/>
    <cellStyle name="Normal 2 2 3 2 2" xfId="583"/>
    <cellStyle name="Normal 2 2 3 2 2 10" xfId="4739"/>
    <cellStyle name="Normal 2 2 3 2 2 11" xfId="2669"/>
    <cellStyle name="Normal 2 2 3 2 2 2" xfId="1097"/>
    <cellStyle name="Normal 2 2 3 2 2 2 10" xfId="3183"/>
    <cellStyle name="Normal 2 2 3 2 2 2 2" xfId="2141"/>
    <cellStyle name="Normal 2 2 3 2 2 2 2 2" xfId="18785"/>
    <cellStyle name="Normal 2 2 3 2 2 2 2 3" xfId="16701"/>
    <cellStyle name="Normal 2 2 3 2 2 2 2 4" xfId="14617"/>
    <cellStyle name="Normal 2 2 3 2 2 2 2 5" xfId="12533"/>
    <cellStyle name="Normal 2 2 3 2 2 2 2 6" xfId="10449"/>
    <cellStyle name="Normal 2 2 3 2 2 2 2 7" xfId="8365"/>
    <cellStyle name="Normal 2 2 3 2 2 2 2 8" xfId="6281"/>
    <cellStyle name="Normal 2 2 3 2 2 2 2 9" xfId="4225"/>
    <cellStyle name="Normal 2 2 3 2 2 2 3" xfId="17743"/>
    <cellStyle name="Normal 2 2 3 2 2 2 4" xfId="15659"/>
    <cellStyle name="Normal 2 2 3 2 2 2 5" xfId="13575"/>
    <cellStyle name="Normal 2 2 3 2 2 2 6" xfId="11491"/>
    <cellStyle name="Normal 2 2 3 2 2 2 7" xfId="9407"/>
    <cellStyle name="Normal 2 2 3 2 2 2 8" xfId="7323"/>
    <cellStyle name="Normal 2 2 3 2 2 2 9" xfId="5253"/>
    <cellStyle name="Normal 2 2 3 2 2 3" xfId="1627"/>
    <cellStyle name="Normal 2 2 3 2 2 3 2" xfId="18271"/>
    <cellStyle name="Normal 2 2 3 2 2 3 3" xfId="16187"/>
    <cellStyle name="Normal 2 2 3 2 2 3 4" xfId="14103"/>
    <cellStyle name="Normal 2 2 3 2 2 3 5" xfId="12019"/>
    <cellStyle name="Normal 2 2 3 2 2 3 6" xfId="9935"/>
    <cellStyle name="Normal 2 2 3 2 2 3 7" xfId="7851"/>
    <cellStyle name="Normal 2 2 3 2 2 3 8" xfId="5767"/>
    <cellStyle name="Normal 2 2 3 2 2 3 9" xfId="3711"/>
    <cellStyle name="Normal 2 2 3 2 2 4" xfId="17229"/>
    <cellStyle name="Normal 2 2 3 2 2 5" xfId="15145"/>
    <cellStyle name="Normal 2 2 3 2 2 6" xfId="13061"/>
    <cellStyle name="Normal 2 2 3 2 2 7" xfId="10977"/>
    <cellStyle name="Normal 2 2 3 2 2 8" xfId="8893"/>
    <cellStyle name="Normal 2 2 3 2 2 9" xfId="6809"/>
    <cellStyle name="Normal 2 2 3 2 3" xfId="840"/>
    <cellStyle name="Normal 2 2 3 2 3 10" xfId="2926"/>
    <cellStyle name="Normal 2 2 3 2 3 2" xfId="1884"/>
    <cellStyle name="Normal 2 2 3 2 3 2 2" xfId="18528"/>
    <cellStyle name="Normal 2 2 3 2 3 2 3" xfId="16444"/>
    <cellStyle name="Normal 2 2 3 2 3 2 4" xfId="14360"/>
    <cellStyle name="Normal 2 2 3 2 3 2 5" xfId="12276"/>
    <cellStyle name="Normal 2 2 3 2 3 2 6" xfId="10192"/>
    <cellStyle name="Normal 2 2 3 2 3 2 7" xfId="8108"/>
    <cellStyle name="Normal 2 2 3 2 3 2 8" xfId="6024"/>
    <cellStyle name="Normal 2 2 3 2 3 2 9" xfId="3968"/>
    <cellStyle name="Normal 2 2 3 2 3 3" xfId="17486"/>
    <cellStyle name="Normal 2 2 3 2 3 4" xfId="15402"/>
    <cellStyle name="Normal 2 2 3 2 3 5" xfId="13318"/>
    <cellStyle name="Normal 2 2 3 2 3 6" xfId="11234"/>
    <cellStyle name="Normal 2 2 3 2 3 7" xfId="9150"/>
    <cellStyle name="Normal 2 2 3 2 3 8" xfId="7066"/>
    <cellStyle name="Normal 2 2 3 2 3 9" xfId="4996"/>
    <cellStyle name="Normal 2 2 3 2 4" xfId="1370"/>
    <cellStyle name="Normal 2 2 3 2 4 2" xfId="18014"/>
    <cellStyle name="Normal 2 2 3 2 4 3" xfId="15930"/>
    <cellStyle name="Normal 2 2 3 2 4 4" xfId="13846"/>
    <cellStyle name="Normal 2 2 3 2 4 5" xfId="11762"/>
    <cellStyle name="Normal 2 2 3 2 4 6" xfId="9678"/>
    <cellStyle name="Normal 2 2 3 2 4 7" xfId="7594"/>
    <cellStyle name="Normal 2 2 3 2 4 8" xfId="5510"/>
    <cellStyle name="Normal 2 2 3 2 4 9" xfId="3454"/>
    <cellStyle name="Normal 2 2 3 2 5" xfId="16972"/>
    <cellStyle name="Normal 2 2 3 2 6" xfId="14888"/>
    <cellStyle name="Normal 2 2 3 2 7" xfId="12804"/>
    <cellStyle name="Normal 2 2 3 2 8" xfId="10720"/>
    <cellStyle name="Normal 2 2 3 2 9" xfId="8636"/>
    <cellStyle name="Normal 2 2 3 3" xfId="347"/>
    <cellStyle name="Normal 2 2 3 3 10" xfId="4503"/>
    <cellStyle name="Normal 2 2 3 3 11" xfId="2433"/>
    <cellStyle name="Normal 2 2 3 3 2" xfId="861"/>
    <cellStyle name="Normal 2 2 3 3 2 10" xfId="2947"/>
    <cellStyle name="Normal 2 2 3 3 2 2" xfId="1905"/>
    <cellStyle name="Normal 2 2 3 3 2 2 2" xfId="18549"/>
    <cellStyle name="Normal 2 2 3 3 2 2 3" xfId="16465"/>
    <cellStyle name="Normal 2 2 3 3 2 2 4" xfId="14381"/>
    <cellStyle name="Normal 2 2 3 3 2 2 5" xfId="12297"/>
    <cellStyle name="Normal 2 2 3 3 2 2 6" xfId="10213"/>
    <cellStyle name="Normal 2 2 3 3 2 2 7" xfId="8129"/>
    <cellStyle name="Normal 2 2 3 3 2 2 8" xfId="6045"/>
    <cellStyle name="Normal 2 2 3 3 2 2 9" xfId="3989"/>
    <cellStyle name="Normal 2 2 3 3 2 3" xfId="17507"/>
    <cellStyle name="Normal 2 2 3 3 2 4" xfId="15423"/>
    <cellStyle name="Normal 2 2 3 3 2 5" xfId="13339"/>
    <cellStyle name="Normal 2 2 3 3 2 6" xfId="11255"/>
    <cellStyle name="Normal 2 2 3 3 2 7" xfId="9171"/>
    <cellStyle name="Normal 2 2 3 3 2 8" xfId="7087"/>
    <cellStyle name="Normal 2 2 3 3 2 9" xfId="5017"/>
    <cellStyle name="Normal 2 2 3 3 3" xfId="1391"/>
    <cellStyle name="Normal 2 2 3 3 3 2" xfId="18035"/>
    <cellStyle name="Normal 2 2 3 3 3 3" xfId="15951"/>
    <cellStyle name="Normal 2 2 3 3 3 4" xfId="13867"/>
    <cellStyle name="Normal 2 2 3 3 3 5" xfId="11783"/>
    <cellStyle name="Normal 2 2 3 3 3 6" xfId="9699"/>
    <cellStyle name="Normal 2 2 3 3 3 7" xfId="7615"/>
    <cellStyle name="Normal 2 2 3 3 3 8" xfId="5531"/>
    <cellStyle name="Normal 2 2 3 3 3 9" xfId="3475"/>
    <cellStyle name="Normal 2 2 3 3 4" xfId="16993"/>
    <cellStyle name="Normal 2 2 3 3 5" xfId="14909"/>
    <cellStyle name="Normal 2 2 3 3 6" xfId="12825"/>
    <cellStyle name="Normal 2 2 3 3 7" xfId="10741"/>
    <cellStyle name="Normal 2 2 3 3 8" xfId="8657"/>
    <cellStyle name="Normal 2 2 3 3 9" xfId="6573"/>
    <cellStyle name="Normal 2 2 3 4" xfId="604"/>
    <cellStyle name="Normal 2 2 3 4 10" xfId="2690"/>
    <cellStyle name="Normal 2 2 3 4 2" xfId="1648"/>
    <cellStyle name="Normal 2 2 3 4 2 2" xfId="18292"/>
    <cellStyle name="Normal 2 2 3 4 2 3" xfId="16208"/>
    <cellStyle name="Normal 2 2 3 4 2 4" xfId="14124"/>
    <cellStyle name="Normal 2 2 3 4 2 5" xfId="12040"/>
    <cellStyle name="Normal 2 2 3 4 2 6" xfId="9956"/>
    <cellStyle name="Normal 2 2 3 4 2 7" xfId="7872"/>
    <cellStyle name="Normal 2 2 3 4 2 8" xfId="5788"/>
    <cellStyle name="Normal 2 2 3 4 2 9" xfId="3732"/>
    <cellStyle name="Normal 2 2 3 4 3" xfId="17250"/>
    <cellStyle name="Normal 2 2 3 4 4" xfId="15166"/>
    <cellStyle name="Normal 2 2 3 4 5" xfId="13082"/>
    <cellStyle name="Normal 2 2 3 4 6" xfId="10998"/>
    <cellStyle name="Normal 2 2 3 4 7" xfId="8914"/>
    <cellStyle name="Normal 2 2 3 4 8" xfId="6830"/>
    <cellStyle name="Normal 2 2 3 4 9" xfId="4760"/>
    <cellStyle name="Normal 2 2 3 5" xfId="1120"/>
    <cellStyle name="Normal 2 2 3 5 2" xfId="17766"/>
    <cellStyle name="Normal 2 2 3 5 3" xfId="15682"/>
    <cellStyle name="Normal 2 2 3 5 4" xfId="13598"/>
    <cellStyle name="Normal 2 2 3 5 5" xfId="11514"/>
    <cellStyle name="Normal 2 2 3 5 6" xfId="9430"/>
    <cellStyle name="Normal 2 2 3 5 7" xfId="7346"/>
    <cellStyle name="Normal 2 2 3 5 8" xfId="5274"/>
    <cellStyle name="Normal 2 2 3 5 9" xfId="3206"/>
    <cellStyle name="Normal 2 2 3 6" xfId="16724"/>
    <cellStyle name="Normal 2 2 3 7" xfId="14640"/>
    <cellStyle name="Normal 2 2 3 8" xfId="12556"/>
    <cellStyle name="Normal 2 2 3 9" xfId="10472"/>
    <cellStyle name="Normal 2 2 4" xfId="83"/>
    <cellStyle name="Normal 2 2 4 10" xfId="6325"/>
    <cellStyle name="Normal 2 2 4 11" xfId="4266"/>
    <cellStyle name="Normal 2 2 4 12" xfId="2185"/>
    <cellStyle name="Normal 2 2 4 2" xfId="367"/>
    <cellStyle name="Normal 2 2 4 2 10" xfId="4523"/>
    <cellStyle name="Normal 2 2 4 2 11" xfId="2453"/>
    <cellStyle name="Normal 2 2 4 2 2" xfId="881"/>
    <cellStyle name="Normal 2 2 4 2 2 10" xfId="2967"/>
    <cellStyle name="Normal 2 2 4 2 2 2" xfId="1925"/>
    <cellStyle name="Normal 2 2 4 2 2 2 2" xfId="18569"/>
    <cellStyle name="Normal 2 2 4 2 2 2 3" xfId="16485"/>
    <cellStyle name="Normal 2 2 4 2 2 2 4" xfId="14401"/>
    <cellStyle name="Normal 2 2 4 2 2 2 5" xfId="12317"/>
    <cellStyle name="Normal 2 2 4 2 2 2 6" xfId="10233"/>
    <cellStyle name="Normal 2 2 4 2 2 2 7" xfId="8149"/>
    <cellStyle name="Normal 2 2 4 2 2 2 8" xfId="6065"/>
    <cellStyle name="Normal 2 2 4 2 2 2 9" xfId="4009"/>
    <cellStyle name="Normal 2 2 4 2 2 3" xfId="17527"/>
    <cellStyle name="Normal 2 2 4 2 2 4" xfId="15443"/>
    <cellStyle name="Normal 2 2 4 2 2 5" xfId="13359"/>
    <cellStyle name="Normal 2 2 4 2 2 6" xfId="11275"/>
    <cellStyle name="Normal 2 2 4 2 2 7" xfId="9191"/>
    <cellStyle name="Normal 2 2 4 2 2 8" xfId="7107"/>
    <cellStyle name="Normal 2 2 4 2 2 9" xfId="5037"/>
    <cellStyle name="Normal 2 2 4 2 3" xfId="1411"/>
    <cellStyle name="Normal 2 2 4 2 3 2" xfId="18055"/>
    <cellStyle name="Normal 2 2 4 2 3 3" xfId="15971"/>
    <cellStyle name="Normal 2 2 4 2 3 4" xfId="13887"/>
    <cellStyle name="Normal 2 2 4 2 3 5" xfId="11803"/>
    <cellStyle name="Normal 2 2 4 2 3 6" xfId="9719"/>
    <cellStyle name="Normal 2 2 4 2 3 7" xfId="7635"/>
    <cellStyle name="Normal 2 2 4 2 3 8" xfId="5551"/>
    <cellStyle name="Normal 2 2 4 2 3 9" xfId="3495"/>
    <cellStyle name="Normal 2 2 4 2 4" xfId="17013"/>
    <cellStyle name="Normal 2 2 4 2 5" xfId="14929"/>
    <cellStyle name="Normal 2 2 4 2 6" xfId="12845"/>
    <cellStyle name="Normal 2 2 4 2 7" xfId="10761"/>
    <cellStyle name="Normal 2 2 4 2 8" xfId="8677"/>
    <cellStyle name="Normal 2 2 4 2 9" xfId="6593"/>
    <cellStyle name="Normal 2 2 4 3" xfId="624"/>
    <cellStyle name="Normal 2 2 4 3 10" xfId="2710"/>
    <cellStyle name="Normal 2 2 4 3 2" xfId="1668"/>
    <cellStyle name="Normal 2 2 4 3 2 2" xfId="18312"/>
    <cellStyle name="Normal 2 2 4 3 2 3" xfId="16228"/>
    <cellStyle name="Normal 2 2 4 3 2 4" xfId="14144"/>
    <cellStyle name="Normal 2 2 4 3 2 5" xfId="12060"/>
    <cellStyle name="Normal 2 2 4 3 2 6" xfId="9976"/>
    <cellStyle name="Normal 2 2 4 3 2 7" xfId="7892"/>
    <cellStyle name="Normal 2 2 4 3 2 8" xfId="5808"/>
    <cellStyle name="Normal 2 2 4 3 2 9" xfId="3752"/>
    <cellStyle name="Normal 2 2 4 3 3" xfId="17270"/>
    <cellStyle name="Normal 2 2 4 3 4" xfId="15186"/>
    <cellStyle name="Normal 2 2 4 3 5" xfId="13102"/>
    <cellStyle name="Normal 2 2 4 3 6" xfId="11018"/>
    <cellStyle name="Normal 2 2 4 3 7" xfId="8934"/>
    <cellStyle name="Normal 2 2 4 3 8" xfId="6850"/>
    <cellStyle name="Normal 2 2 4 3 9" xfId="4780"/>
    <cellStyle name="Normal 2 2 4 4" xfId="1143"/>
    <cellStyle name="Normal 2 2 4 4 2" xfId="17787"/>
    <cellStyle name="Normal 2 2 4 4 3" xfId="15703"/>
    <cellStyle name="Normal 2 2 4 4 4" xfId="13619"/>
    <cellStyle name="Normal 2 2 4 4 5" xfId="11535"/>
    <cellStyle name="Normal 2 2 4 4 6" xfId="9451"/>
    <cellStyle name="Normal 2 2 4 4 7" xfId="7367"/>
    <cellStyle name="Normal 2 2 4 4 8" xfId="5294"/>
    <cellStyle name="Normal 2 2 4 4 9" xfId="3227"/>
    <cellStyle name="Normal 2 2 4 5" xfId="16745"/>
    <cellStyle name="Normal 2 2 4 6" xfId="14661"/>
    <cellStyle name="Normal 2 2 4 7" xfId="12577"/>
    <cellStyle name="Normal 2 2 4 8" xfId="10493"/>
    <cellStyle name="Normal 2 2 4 9" xfId="8409"/>
    <cellStyle name="Normal 2 2 5" xfId="334"/>
    <cellStyle name="Normal 2 2 5 10" xfId="4490"/>
    <cellStyle name="Normal 2 2 5 11" xfId="2420"/>
    <cellStyle name="Normal 2 2 5 2" xfId="848"/>
    <cellStyle name="Normal 2 2 5 2 10" xfId="2934"/>
    <cellStyle name="Normal 2 2 5 2 2" xfId="1892"/>
    <cellStyle name="Normal 2 2 5 2 2 2" xfId="18536"/>
    <cellStyle name="Normal 2 2 5 2 2 3" xfId="16452"/>
    <cellStyle name="Normal 2 2 5 2 2 4" xfId="14368"/>
    <cellStyle name="Normal 2 2 5 2 2 5" xfId="12284"/>
    <cellStyle name="Normal 2 2 5 2 2 6" xfId="10200"/>
    <cellStyle name="Normal 2 2 5 2 2 7" xfId="8116"/>
    <cellStyle name="Normal 2 2 5 2 2 8" xfId="6032"/>
    <cellStyle name="Normal 2 2 5 2 2 9" xfId="3976"/>
    <cellStyle name="Normal 2 2 5 2 3" xfId="17494"/>
    <cellStyle name="Normal 2 2 5 2 4" xfId="15410"/>
    <cellStyle name="Normal 2 2 5 2 5" xfId="13326"/>
    <cellStyle name="Normal 2 2 5 2 6" xfId="11242"/>
    <cellStyle name="Normal 2 2 5 2 7" xfId="9158"/>
    <cellStyle name="Normal 2 2 5 2 8" xfId="7074"/>
    <cellStyle name="Normal 2 2 5 2 9" xfId="5004"/>
    <cellStyle name="Normal 2 2 5 3" xfId="1378"/>
    <cellStyle name="Normal 2 2 5 3 2" xfId="18022"/>
    <cellStyle name="Normal 2 2 5 3 3" xfId="15938"/>
    <cellStyle name="Normal 2 2 5 3 4" xfId="13854"/>
    <cellStyle name="Normal 2 2 5 3 5" xfId="11770"/>
    <cellStyle name="Normal 2 2 5 3 6" xfId="9686"/>
    <cellStyle name="Normal 2 2 5 3 7" xfId="7602"/>
    <cellStyle name="Normal 2 2 5 3 8" xfId="5518"/>
    <cellStyle name="Normal 2 2 5 3 9" xfId="3462"/>
    <cellStyle name="Normal 2 2 5 4" xfId="16980"/>
    <cellStyle name="Normal 2 2 5 5" xfId="14896"/>
    <cellStyle name="Normal 2 2 5 6" xfId="12812"/>
    <cellStyle name="Normal 2 2 5 7" xfId="10728"/>
    <cellStyle name="Normal 2 2 5 8" xfId="8644"/>
    <cellStyle name="Normal 2 2 5 9" xfId="6560"/>
    <cellStyle name="Normal 2 2 6" xfId="591"/>
    <cellStyle name="Normal 2 2 6 10" xfId="2677"/>
    <cellStyle name="Normal 2 2 6 2" xfId="1635"/>
    <cellStyle name="Normal 2 2 6 2 2" xfId="18279"/>
    <cellStyle name="Normal 2 2 6 2 3" xfId="16195"/>
    <cellStyle name="Normal 2 2 6 2 4" xfId="14111"/>
    <cellStyle name="Normal 2 2 6 2 5" xfId="12027"/>
    <cellStyle name="Normal 2 2 6 2 6" xfId="9943"/>
    <cellStyle name="Normal 2 2 6 2 7" xfId="7859"/>
    <cellStyle name="Normal 2 2 6 2 8" xfId="5775"/>
    <cellStyle name="Normal 2 2 6 2 9" xfId="3719"/>
    <cellStyle name="Normal 2 2 6 3" xfId="17237"/>
    <cellStyle name="Normal 2 2 6 4" xfId="15153"/>
    <cellStyle name="Normal 2 2 6 5" xfId="13069"/>
    <cellStyle name="Normal 2 2 6 6" xfId="10985"/>
    <cellStyle name="Normal 2 2 6 7" xfId="8901"/>
    <cellStyle name="Normal 2 2 6 8" xfId="6817"/>
    <cellStyle name="Normal 2 2 6 9" xfId="4747"/>
    <cellStyle name="Normal 2 2 7" xfId="1107"/>
    <cellStyle name="Normal 2 2 7 2" xfId="17753"/>
    <cellStyle name="Normal 2 2 7 3" xfId="15669"/>
    <cellStyle name="Normal 2 2 7 4" xfId="13585"/>
    <cellStyle name="Normal 2 2 7 5" xfId="11501"/>
    <cellStyle name="Normal 2 2 7 6" xfId="9417"/>
    <cellStyle name="Normal 2 2 7 7" xfId="7333"/>
    <cellStyle name="Normal 2 2 7 8" xfId="5261"/>
    <cellStyle name="Normal 2 2 7 9" xfId="3193"/>
    <cellStyle name="Normal 2 2 8" xfId="16711"/>
    <cellStyle name="Normal 2 2 9" xfId="14627"/>
    <cellStyle name="Normal 2 3" xfId="50"/>
    <cellStyle name="Normal 2 3 10" xfId="10462"/>
    <cellStyle name="Normal 2 3 11" xfId="8378"/>
    <cellStyle name="Normal 2 3 12" xfId="6294"/>
    <cellStyle name="Normal 2 3 13" xfId="4236"/>
    <cellStyle name="Normal 2 3 14" xfId="2154"/>
    <cellStyle name="Normal 2 3 2" xfId="63"/>
    <cellStyle name="Normal 2 3 2 10" xfId="8391"/>
    <cellStyle name="Normal 2 3 2 11" xfId="6307"/>
    <cellStyle name="Normal 2 3 2 12" xfId="4249"/>
    <cellStyle name="Normal 2 3 2 13" xfId="2167"/>
    <cellStyle name="Normal 2 3 2 2" xfId="328"/>
    <cellStyle name="Normal 2 3 2 2 10" xfId="6554"/>
    <cellStyle name="Normal 2 3 2 2 11" xfId="4484"/>
    <cellStyle name="Normal 2 3 2 2 12" xfId="2414"/>
    <cellStyle name="Normal 2 3 2 2 2" xfId="585"/>
    <cellStyle name="Normal 2 3 2 2 2 10" xfId="4741"/>
    <cellStyle name="Normal 2 3 2 2 2 11" xfId="2671"/>
    <cellStyle name="Normal 2 3 2 2 2 2" xfId="1099"/>
    <cellStyle name="Normal 2 3 2 2 2 2 10" xfId="3185"/>
    <cellStyle name="Normal 2 3 2 2 2 2 2" xfId="2143"/>
    <cellStyle name="Normal 2 3 2 2 2 2 2 2" xfId="18787"/>
    <cellStyle name="Normal 2 3 2 2 2 2 2 3" xfId="16703"/>
    <cellStyle name="Normal 2 3 2 2 2 2 2 4" xfId="14619"/>
    <cellStyle name="Normal 2 3 2 2 2 2 2 5" xfId="12535"/>
    <cellStyle name="Normal 2 3 2 2 2 2 2 6" xfId="10451"/>
    <cellStyle name="Normal 2 3 2 2 2 2 2 7" xfId="8367"/>
    <cellStyle name="Normal 2 3 2 2 2 2 2 8" xfId="6283"/>
    <cellStyle name="Normal 2 3 2 2 2 2 2 9" xfId="4227"/>
    <cellStyle name="Normal 2 3 2 2 2 2 3" xfId="17745"/>
    <cellStyle name="Normal 2 3 2 2 2 2 4" xfId="15661"/>
    <cellStyle name="Normal 2 3 2 2 2 2 5" xfId="13577"/>
    <cellStyle name="Normal 2 3 2 2 2 2 6" xfId="11493"/>
    <cellStyle name="Normal 2 3 2 2 2 2 7" xfId="9409"/>
    <cellStyle name="Normal 2 3 2 2 2 2 8" xfId="7325"/>
    <cellStyle name="Normal 2 3 2 2 2 2 9" xfId="5255"/>
    <cellStyle name="Normal 2 3 2 2 2 3" xfId="1629"/>
    <cellStyle name="Normal 2 3 2 2 2 3 2" xfId="18273"/>
    <cellStyle name="Normal 2 3 2 2 2 3 3" xfId="16189"/>
    <cellStyle name="Normal 2 3 2 2 2 3 4" xfId="14105"/>
    <cellStyle name="Normal 2 3 2 2 2 3 5" xfId="12021"/>
    <cellStyle name="Normal 2 3 2 2 2 3 6" xfId="9937"/>
    <cellStyle name="Normal 2 3 2 2 2 3 7" xfId="7853"/>
    <cellStyle name="Normal 2 3 2 2 2 3 8" xfId="5769"/>
    <cellStyle name="Normal 2 3 2 2 2 3 9" xfId="3713"/>
    <cellStyle name="Normal 2 3 2 2 2 4" xfId="17231"/>
    <cellStyle name="Normal 2 3 2 2 2 5" xfId="15147"/>
    <cellStyle name="Normal 2 3 2 2 2 6" xfId="13063"/>
    <cellStyle name="Normal 2 3 2 2 2 7" xfId="10979"/>
    <cellStyle name="Normal 2 3 2 2 2 8" xfId="8895"/>
    <cellStyle name="Normal 2 3 2 2 2 9" xfId="6811"/>
    <cellStyle name="Normal 2 3 2 2 3" xfId="842"/>
    <cellStyle name="Normal 2 3 2 2 3 10" xfId="2928"/>
    <cellStyle name="Normal 2 3 2 2 3 2" xfId="1886"/>
    <cellStyle name="Normal 2 3 2 2 3 2 2" xfId="18530"/>
    <cellStyle name="Normal 2 3 2 2 3 2 3" xfId="16446"/>
    <cellStyle name="Normal 2 3 2 2 3 2 4" xfId="14362"/>
    <cellStyle name="Normal 2 3 2 2 3 2 5" xfId="12278"/>
    <cellStyle name="Normal 2 3 2 2 3 2 6" xfId="10194"/>
    <cellStyle name="Normal 2 3 2 2 3 2 7" xfId="8110"/>
    <cellStyle name="Normal 2 3 2 2 3 2 8" xfId="6026"/>
    <cellStyle name="Normal 2 3 2 2 3 2 9" xfId="3970"/>
    <cellStyle name="Normal 2 3 2 2 3 3" xfId="17488"/>
    <cellStyle name="Normal 2 3 2 2 3 4" xfId="15404"/>
    <cellStyle name="Normal 2 3 2 2 3 5" xfId="13320"/>
    <cellStyle name="Normal 2 3 2 2 3 6" xfId="11236"/>
    <cellStyle name="Normal 2 3 2 2 3 7" xfId="9152"/>
    <cellStyle name="Normal 2 3 2 2 3 8" xfId="7068"/>
    <cellStyle name="Normal 2 3 2 2 3 9" xfId="4998"/>
    <cellStyle name="Normal 2 3 2 2 4" xfId="1372"/>
    <cellStyle name="Normal 2 3 2 2 4 2" xfId="18016"/>
    <cellStyle name="Normal 2 3 2 2 4 3" xfId="15932"/>
    <cellStyle name="Normal 2 3 2 2 4 4" xfId="13848"/>
    <cellStyle name="Normal 2 3 2 2 4 5" xfId="11764"/>
    <cellStyle name="Normal 2 3 2 2 4 6" xfId="9680"/>
    <cellStyle name="Normal 2 3 2 2 4 7" xfId="7596"/>
    <cellStyle name="Normal 2 3 2 2 4 8" xfId="5512"/>
    <cellStyle name="Normal 2 3 2 2 4 9" xfId="3456"/>
    <cellStyle name="Normal 2 3 2 2 5" xfId="16974"/>
    <cellStyle name="Normal 2 3 2 2 6" xfId="14890"/>
    <cellStyle name="Normal 2 3 2 2 7" xfId="12806"/>
    <cellStyle name="Normal 2 3 2 2 8" xfId="10722"/>
    <cellStyle name="Normal 2 3 2 2 9" xfId="8638"/>
    <cellStyle name="Normal 2 3 2 3" xfId="350"/>
    <cellStyle name="Normal 2 3 2 3 10" xfId="4506"/>
    <cellStyle name="Normal 2 3 2 3 11" xfId="2436"/>
    <cellStyle name="Normal 2 3 2 3 2" xfId="864"/>
    <cellStyle name="Normal 2 3 2 3 2 10" xfId="2950"/>
    <cellStyle name="Normal 2 3 2 3 2 2" xfId="1908"/>
    <cellStyle name="Normal 2 3 2 3 2 2 2" xfId="18552"/>
    <cellStyle name="Normal 2 3 2 3 2 2 3" xfId="16468"/>
    <cellStyle name="Normal 2 3 2 3 2 2 4" xfId="14384"/>
    <cellStyle name="Normal 2 3 2 3 2 2 5" xfId="12300"/>
    <cellStyle name="Normal 2 3 2 3 2 2 6" xfId="10216"/>
    <cellStyle name="Normal 2 3 2 3 2 2 7" xfId="8132"/>
    <cellStyle name="Normal 2 3 2 3 2 2 8" xfId="6048"/>
    <cellStyle name="Normal 2 3 2 3 2 2 9" xfId="3992"/>
    <cellStyle name="Normal 2 3 2 3 2 3" xfId="17510"/>
    <cellStyle name="Normal 2 3 2 3 2 4" xfId="15426"/>
    <cellStyle name="Normal 2 3 2 3 2 5" xfId="13342"/>
    <cellStyle name="Normal 2 3 2 3 2 6" xfId="11258"/>
    <cellStyle name="Normal 2 3 2 3 2 7" xfId="9174"/>
    <cellStyle name="Normal 2 3 2 3 2 8" xfId="7090"/>
    <cellStyle name="Normal 2 3 2 3 2 9" xfId="5020"/>
    <cellStyle name="Normal 2 3 2 3 3" xfId="1394"/>
    <cellStyle name="Normal 2 3 2 3 3 2" xfId="18038"/>
    <cellStyle name="Normal 2 3 2 3 3 3" xfId="15954"/>
    <cellStyle name="Normal 2 3 2 3 3 4" xfId="13870"/>
    <cellStyle name="Normal 2 3 2 3 3 5" xfId="11786"/>
    <cellStyle name="Normal 2 3 2 3 3 6" xfId="9702"/>
    <cellStyle name="Normal 2 3 2 3 3 7" xfId="7618"/>
    <cellStyle name="Normal 2 3 2 3 3 8" xfId="5534"/>
    <cellStyle name="Normal 2 3 2 3 3 9" xfId="3478"/>
    <cellStyle name="Normal 2 3 2 3 4" xfId="16996"/>
    <cellStyle name="Normal 2 3 2 3 5" xfId="14912"/>
    <cellStyle name="Normal 2 3 2 3 6" xfId="12828"/>
    <cellStyle name="Normal 2 3 2 3 7" xfId="10744"/>
    <cellStyle name="Normal 2 3 2 3 8" xfId="8660"/>
    <cellStyle name="Normal 2 3 2 3 9" xfId="6576"/>
    <cellStyle name="Normal 2 3 2 4" xfId="607"/>
    <cellStyle name="Normal 2 3 2 4 10" xfId="2693"/>
    <cellStyle name="Normal 2 3 2 4 2" xfId="1651"/>
    <cellStyle name="Normal 2 3 2 4 2 2" xfId="18295"/>
    <cellStyle name="Normal 2 3 2 4 2 3" xfId="16211"/>
    <cellStyle name="Normal 2 3 2 4 2 4" xfId="14127"/>
    <cellStyle name="Normal 2 3 2 4 2 5" xfId="12043"/>
    <cellStyle name="Normal 2 3 2 4 2 6" xfId="9959"/>
    <cellStyle name="Normal 2 3 2 4 2 7" xfId="7875"/>
    <cellStyle name="Normal 2 3 2 4 2 8" xfId="5791"/>
    <cellStyle name="Normal 2 3 2 4 2 9" xfId="3735"/>
    <cellStyle name="Normal 2 3 2 4 3" xfId="17253"/>
    <cellStyle name="Normal 2 3 2 4 4" xfId="15169"/>
    <cellStyle name="Normal 2 3 2 4 5" xfId="13085"/>
    <cellStyle name="Normal 2 3 2 4 6" xfId="11001"/>
    <cellStyle name="Normal 2 3 2 4 7" xfId="8917"/>
    <cellStyle name="Normal 2 3 2 4 8" xfId="6833"/>
    <cellStyle name="Normal 2 3 2 4 9" xfId="4763"/>
    <cellStyle name="Normal 2 3 2 5" xfId="1123"/>
    <cellStyle name="Normal 2 3 2 5 2" xfId="17769"/>
    <cellStyle name="Normal 2 3 2 5 3" xfId="15685"/>
    <cellStyle name="Normal 2 3 2 5 4" xfId="13601"/>
    <cellStyle name="Normal 2 3 2 5 5" xfId="11517"/>
    <cellStyle name="Normal 2 3 2 5 6" xfId="9433"/>
    <cellStyle name="Normal 2 3 2 5 7" xfId="7349"/>
    <cellStyle name="Normal 2 3 2 5 8" xfId="5277"/>
    <cellStyle name="Normal 2 3 2 5 9" xfId="3209"/>
    <cellStyle name="Normal 2 3 2 6" xfId="16727"/>
    <cellStyle name="Normal 2 3 2 7" xfId="14643"/>
    <cellStyle name="Normal 2 3 2 8" xfId="12559"/>
    <cellStyle name="Normal 2 3 2 9" xfId="10475"/>
    <cellStyle name="Normal 2 3 3" xfId="320"/>
    <cellStyle name="Normal 2 3 3 10" xfId="6546"/>
    <cellStyle name="Normal 2 3 3 11" xfId="4476"/>
    <cellStyle name="Normal 2 3 3 12" xfId="2406"/>
    <cellStyle name="Normal 2 3 3 2" xfId="577"/>
    <cellStyle name="Normal 2 3 3 2 10" xfId="4733"/>
    <cellStyle name="Normal 2 3 3 2 11" xfId="2663"/>
    <cellStyle name="Normal 2 3 3 2 2" xfId="1091"/>
    <cellStyle name="Normal 2 3 3 2 2 10" xfId="3177"/>
    <cellStyle name="Normal 2 3 3 2 2 2" xfId="2135"/>
    <cellStyle name="Normal 2 3 3 2 2 2 2" xfId="18779"/>
    <cellStyle name="Normal 2 3 3 2 2 2 3" xfId="16695"/>
    <cellStyle name="Normal 2 3 3 2 2 2 4" xfId="14611"/>
    <cellStyle name="Normal 2 3 3 2 2 2 5" xfId="12527"/>
    <cellStyle name="Normal 2 3 3 2 2 2 6" xfId="10443"/>
    <cellStyle name="Normal 2 3 3 2 2 2 7" xfId="8359"/>
    <cellStyle name="Normal 2 3 3 2 2 2 8" xfId="6275"/>
    <cellStyle name="Normal 2 3 3 2 2 2 9" xfId="4219"/>
    <cellStyle name="Normal 2 3 3 2 2 3" xfId="17737"/>
    <cellStyle name="Normal 2 3 3 2 2 4" xfId="15653"/>
    <cellStyle name="Normal 2 3 3 2 2 5" xfId="13569"/>
    <cellStyle name="Normal 2 3 3 2 2 6" xfId="11485"/>
    <cellStyle name="Normal 2 3 3 2 2 7" xfId="9401"/>
    <cellStyle name="Normal 2 3 3 2 2 8" xfId="7317"/>
    <cellStyle name="Normal 2 3 3 2 2 9" xfId="5247"/>
    <cellStyle name="Normal 2 3 3 2 3" xfId="1621"/>
    <cellStyle name="Normal 2 3 3 2 3 2" xfId="18265"/>
    <cellStyle name="Normal 2 3 3 2 3 3" xfId="16181"/>
    <cellStyle name="Normal 2 3 3 2 3 4" xfId="14097"/>
    <cellStyle name="Normal 2 3 3 2 3 5" xfId="12013"/>
    <cellStyle name="Normal 2 3 3 2 3 6" xfId="9929"/>
    <cellStyle name="Normal 2 3 3 2 3 7" xfId="7845"/>
    <cellStyle name="Normal 2 3 3 2 3 8" xfId="5761"/>
    <cellStyle name="Normal 2 3 3 2 3 9" xfId="3705"/>
    <cellStyle name="Normal 2 3 3 2 4" xfId="17223"/>
    <cellStyle name="Normal 2 3 3 2 5" xfId="15139"/>
    <cellStyle name="Normal 2 3 3 2 6" xfId="13055"/>
    <cellStyle name="Normal 2 3 3 2 7" xfId="10971"/>
    <cellStyle name="Normal 2 3 3 2 8" xfId="8887"/>
    <cellStyle name="Normal 2 3 3 2 9" xfId="6803"/>
    <cellStyle name="Normal 2 3 3 3" xfId="834"/>
    <cellStyle name="Normal 2 3 3 3 10" xfId="2920"/>
    <cellStyle name="Normal 2 3 3 3 2" xfId="1878"/>
    <cellStyle name="Normal 2 3 3 3 2 2" xfId="18522"/>
    <cellStyle name="Normal 2 3 3 3 2 3" xfId="16438"/>
    <cellStyle name="Normal 2 3 3 3 2 4" xfId="14354"/>
    <cellStyle name="Normal 2 3 3 3 2 5" xfId="12270"/>
    <cellStyle name="Normal 2 3 3 3 2 6" xfId="10186"/>
    <cellStyle name="Normal 2 3 3 3 2 7" xfId="8102"/>
    <cellStyle name="Normal 2 3 3 3 2 8" xfId="6018"/>
    <cellStyle name="Normal 2 3 3 3 2 9" xfId="3962"/>
    <cellStyle name="Normal 2 3 3 3 3" xfId="17480"/>
    <cellStyle name="Normal 2 3 3 3 4" xfId="15396"/>
    <cellStyle name="Normal 2 3 3 3 5" xfId="13312"/>
    <cellStyle name="Normal 2 3 3 3 6" xfId="11228"/>
    <cellStyle name="Normal 2 3 3 3 7" xfId="9144"/>
    <cellStyle name="Normal 2 3 3 3 8" xfId="7060"/>
    <cellStyle name="Normal 2 3 3 3 9" xfId="4990"/>
    <cellStyle name="Normal 2 3 3 4" xfId="1364"/>
    <cellStyle name="Normal 2 3 3 4 2" xfId="18008"/>
    <cellStyle name="Normal 2 3 3 4 3" xfId="15924"/>
    <cellStyle name="Normal 2 3 3 4 4" xfId="13840"/>
    <cellStyle name="Normal 2 3 3 4 5" xfId="11756"/>
    <cellStyle name="Normal 2 3 3 4 6" xfId="9672"/>
    <cellStyle name="Normal 2 3 3 4 7" xfId="7588"/>
    <cellStyle name="Normal 2 3 3 4 8" xfId="5504"/>
    <cellStyle name="Normal 2 3 3 4 9" xfId="3448"/>
    <cellStyle name="Normal 2 3 3 5" xfId="16966"/>
    <cellStyle name="Normal 2 3 3 6" xfId="14882"/>
    <cellStyle name="Normal 2 3 3 7" xfId="12798"/>
    <cellStyle name="Normal 2 3 3 8" xfId="10714"/>
    <cellStyle name="Normal 2 3 3 9" xfId="8630"/>
    <cellStyle name="Normal 2 3 4" xfId="337"/>
    <cellStyle name="Normal 2 3 4 10" xfId="4493"/>
    <cellStyle name="Normal 2 3 4 11" xfId="2423"/>
    <cellStyle name="Normal 2 3 4 2" xfId="851"/>
    <cellStyle name="Normal 2 3 4 2 10" xfId="2937"/>
    <cellStyle name="Normal 2 3 4 2 2" xfId="1895"/>
    <cellStyle name="Normal 2 3 4 2 2 2" xfId="18539"/>
    <cellStyle name="Normal 2 3 4 2 2 3" xfId="16455"/>
    <cellStyle name="Normal 2 3 4 2 2 4" xfId="14371"/>
    <cellStyle name="Normal 2 3 4 2 2 5" xfId="12287"/>
    <cellStyle name="Normal 2 3 4 2 2 6" xfId="10203"/>
    <cellStyle name="Normal 2 3 4 2 2 7" xfId="8119"/>
    <cellStyle name="Normal 2 3 4 2 2 8" xfId="6035"/>
    <cellStyle name="Normal 2 3 4 2 2 9" xfId="3979"/>
    <cellStyle name="Normal 2 3 4 2 3" xfId="17497"/>
    <cellStyle name="Normal 2 3 4 2 4" xfId="15413"/>
    <cellStyle name="Normal 2 3 4 2 5" xfId="13329"/>
    <cellStyle name="Normal 2 3 4 2 6" xfId="11245"/>
    <cellStyle name="Normal 2 3 4 2 7" xfId="9161"/>
    <cellStyle name="Normal 2 3 4 2 8" xfId="7077"/>
    <cellStyle name="Normal 2 3 4 2 9" xfId="5007"/>
    <cellStyle name="Normal 2 3 4 3" xfId="1381"/>
    <cellStyle name="Normal 2 3 4 3 2" xfId="18025"/>
    <cellStyle name="Normal 2 3 4 3 3" xfId="15941"/>
    <cellStyle name="Normal 2 3 4 3 4" xfId="13857"/>
    <cellStyle name="Normal 2 3 4 3 5" xfId="11773"/>
    <cellStyle name="Normal 2 3 4 3 6" xfId="9689"/>
    <cellStyle name="Normal 2 3 4 3 7" xfId="7605"/>
    <cellStyle name="Normal 2 3 4 3 8" xfId="5521"/>
    <cellStyle name="Normal 2 3 4 3 9" xfId="3465"/>
    <cellStyle name="Normal 2 3 4 4" xfId="16983"/>
    <cellStyle name="Normal 2 3 4 5" xfId="14899"/>
    <cellStyle name="Normal 2 3 4 6" xfId="12815"/>
    <cellStyle name="Normal 2 3 4 7" xfId="10731"/>
    <cellStyle name="Normal 2 3 4 8" xfId="8647"/>
    <cellStyle name="Normal 2 3 4 9" xfId="6563"/>
    <cellStyle name="Normal 2 3 5" xfId="594"/>
    <cellStyle name="Normal 2 3 5 10" xfId="2680"/>
    <cellStyle name="Normal 2 3 5 2" xfId="1638"/>
    <cellStyle name="Normal 2 3 5 2 2" xfId="18282"/>
    <cellStyle name="Normal 2 3 5 2 3" xfId="16198"/>
    <cellStyle name="Normal 2 3 5 2 4" xfId="14114"/>
    <cellStyle name="Normal 2 3 5 2 5" xfId="12030"/>
    <cellStyle name="Normal 2 3 5 2 6" xfId="9946"/>
    <cellStyle name="Normal 2 3 5 2 7" xfId="7862"/>
    <cellStyle name="Normal 2 3 5 2 8" xfId="5778"/>
    <cellStyle name="Normal 2 3 5 2 9" xfId="3722"/>
    <cellStyle name="Normal 2 3 5 3" xfId="17240"/>
    <cellStyle name="Normal 2 3 5 4" xfId="15156"/>
    <cellStyle name="Normal 2 3 5 5" xfId="13072"/>
    <cellStyle name="Normal 2 3 5 6" xfId="10988"/>
    <cellStyle name="Normal 2 3 5 7" xfId="8904"/>
    <cellStyle name="Normal 2 3 5 8" xfId="6820"/>
    <cellStyle name="Normal 2 3 5 9" xfId="4750"/>
    <cellStyle name="Normal 2 3 6" xfId="1110"/>
    <cellStyle name="Normal 2 3 6 2" xfId="17756"/>
    <cellStyle name="Normal 2 3 6 3" xfId="15672"/>
    <cellStyle name="Normal 2 3 6 4" xfId="13588"/>
    <cellStyle name="Normal 2 3 6 5" xfId="11504"/>
    <cellStyle name="Normal 2 3 6 6" xfId="9420"/>
    <cellStyle name="Normal 2 3 6 7" xfId="7336"/>
    <cellStyle name="Normal 2 3 6 8" xfId="5264"/>
    <cellStyle name="Normal 2 3 6 9" xfId="3196"/>
    <cellStyle name="Normal 2 3 7" xfId="16714"/>
    <cellStyle name="Normal 2 3 8" xfId="14630"/>
    <cellStyle name="Normal 2 3 9" xfId="12546"/>
    <cellStyle name="Normal 2 4" xfId="58"/>
    <cellStyle name="Normal 2 4 10" xfId="8386"/>
    <cellStyle name="Normal 2 4 11" xfId="6302"/>
    <cellStyle name="Normal 2 4 12" xfId="4244"/>
    <cellStyle name="Normal 2 4 13" xfId="2162"/>
    <cellStyle name="Normal 2 4 2" xfId="325"/>
    <cellStyle name="Normal 2 4 2 10" xfId="6551"/>
    <cellStyle name="Normal 2 4 2 11" xfId="4481"/>
    <cellStyle name="Normal 2 4 2 12" xfId="2411"/>
    <cellStyle name="Normal 2 4 2 2" xfId="582"/>
    <cellStyle name="Normal 2 4 2 2 10" xfId="4738"/>
    <cellStyle name="Normal 2 4 2 2 11" xfId="2668"/>
    <cellStyle name="Normal 2 4 2 2 2" xfId="1096"/>
    <cellStyle name="Normal 2 4 2 2 2 10" xfId="3182"/>
    <cellStyle name="Normal 2 4 2 2 2 2" xfId="2140"/>
    <cellStyle name="Normal 2 4 2 2 2 2 2" xfId="18784"/>
    <cellStyle name="Normal 2 4 2 2 2 2 3" xfId="16700"/>
    <cellStyle name="Normal 2 4 2 2 2 2 4" xfId="14616"/>
    <cellStyle name="Normal 2 4 2 2 2 2 5" xfId="12532"/>
    <cellStyle name="Normal 2 4 2 2 2 2 6" xfId="10448"/>
    <cellStyle name="Normal 2 4 2 2 2 2 7" xfId="8364"/>
    <cellStyle name="Normal 2 4 2 2 2 2 8" xfId="6280"/>
    <cellStyle name="Normal 2 4 2 2 2 2 9" xfId="4224"/>
    <cellStyle name="Normal 2 4 2 2 2 3" xfId="17742"/>
    <cellStyle name="Normal 2 4 2 2 2 4" xfId="15658"/>
    <cellStyle name="Normal 2 4 2 2 2 5" xfId="13574"/>
    <cellStyle name="Normal 2 4 2 2 2 6" xfId="11490"/>
    <cellStyle name="Normal 2 4 2 2 2 7" xfId="9406"/>
    <cellStyle name="Normal 2 4 2 2 2 8" xfId="7322"/>
    <cellStyle name="Normal 2 4 2 2 2 9" xfId="5252"/>
    <cellStyle name="Normal 2 4 2 2 3" xfId="1626"/>
    <cellStyle name="Normal 2 4 2 2 3 2" xfId="18270"/>
    <cellStyle name="Normal 2 4 2 2 3 3" xfId="16186"/>
    <cellStyle name="Normal 2 4 2 2 3 4" xfId="14102"/>
    <cellStyle name="Normal 2 4 2 2 3 5" xfId="12018"/>
    <cellStyle name="Normal 2 4 2 2 3 6" xfId="9934"/>
    <cellStyle name="Normal 2 4 2 2 3 7" xfId="7850"/>
    <cellStyle name="Normal 2 4 2 2 3 8" xfId="5766"/>
    <cellStyle name="Normal 2 4 2 2 3 9" xfId="3710"/>
    <cellStyle name="Normal 2 4 2 2 4" xfId="17228"/>
    <cellStyle name="Normal 2 4 2 2 5" xfId="15144"/>
    <cellStyle name="Normal 2 4 2 2 6" xfId="13060"/>
    <cellStyle name="Normal 2 4 2 2 7" xfId="10976"/>
    <cellStyle name="Normal 2 4 2 2 8" xfId="8892"/>
    <cellStyle name="Normal 2 4 2 2 9" xfId="6808"/>
    <cellStyle name="Normal 2 4 2 3" xfId="839"/>
    <cellStyle name="Normal 2 4 2 3 10" xfId="2925"/>
    <cellStyle name="Normal 2 4 2 3 2" xfId="1883"/>
    <cellStyle name="Normal 2 4 2 3 2 2" xfId="18527"/>
    <cellStyle name="Normal 2 4 2 3 2 3" xfId="16443"/>
    <cellStyle name="Normal 2 4 2 3 2 4" xfId="14359"/>
    <cellStyle name="Normal 2 4 2 3 2 5" xfId="12275"/>
    <cellStyle name="Normal 2 4 2 3 2 6" xfId="10191"/>
    <cellStyle name="Normal 2 4 2 3 2 7" xfId="8107"/>
    <cellStyle name="Normal 2 4 2 3 2 8" xfId="6023"/>
    <cellStyle name="Normal 2 4 2 3 2 9" xfId="3967"/>
    <cellStyle name="Normal 2 4 2 3 3" xfId="17485"/>
    <cellStyle name="Normal 2 4 2 3 4" xfId="15401"/>
    <cellStyle name="Normal 2 4 2 3 5" xfId="13317"/>
    <cellStyle name="Normal 2 4 2 3 6" xfId="11233"/>
    <cellStyle name="Normal 2 4 2 3 7" xfId="9149"/>
    <cellStyle name="Normal 2 4 2 3 8" xfId="7065"/>
    <cellStyle name="Normal 2 4 2 3 9" xfId="4995"/>
    <cellStyle name="Normal 2 4 2 4" xfId="1369"/>
    <cellStyle name="Normal 2 4 2 4 2" xfId="18013"/>
    <cellStyle name="Normal 2 4 2 4 3" xfId="15929"/>
    <cellStyle name="Normal 2 4 2 4 4" xfId="13845"/>
    <cellStyle name="Normal 2 4 2 4 5" xfId="11761"/>
    <cellStyle name="Normal 2 4 2 4 6" xfId="9677"/>
    <cellStyle name="Normal 2 4 2 4 7" xfId="7593"/>
    <cellStyle name="Normal 2 4 2 4 8" xfId="5509"/>
    <cellStyle name="Normal 2 4 2 4 9" xfId="3453"/>
    <cellStyle name="Normal 2 4 2 5" xfId="16971"/>
    <cellStyle name="Normal 2 4 2 6" xfId="14887"/>
    <cellStyle name="Normal 2 4 2 7" xfId="12803"/>
    <cellStyle name="Normal 2 4 2 8" xfId="10719"/>
    <cellStyle name="Normal 2 4 2 9" xfId="8635"/>
    <cellStyle name="Normal 2 4 3" xfId="345"/>
    <cellStyle name="Normal 2 4 3 10" xfId="4501"/>
    <cellStyle name="Normal 2 4 3 11" xfId="2431"/>
    <cellStyle name="Normal 2 4 3 2" xfId="859"/>
    <cellStyle name="Normal 2 4 3 2 10" xfId="2945"/>
    <cellStyle name="Normal 2 4 3 2 2" xfId="1903"/>
    <cellStyle name="Normal 2 4 3 2 2 2" xfId="18547"/>
    <cellStyle name="Normal 2 4 3 2 2 3" xfId="16463"/>
    <cellStyle name="Normal 2 4 3 2 2 4" xfId="14379"/>
    <cellStyle name="Normal 2 4 3 2 2 5" xfId="12295"/>
    <cellStyle name="Normal 2 4 3 2 2 6" xfId="10211"/>
    <cellStyle name="Normal 2 4 3 2 2 7" xfId="8127"/>
    <cellStyle name="Normal 2 4 3 2 2 8" xfId="6043"/>
    <cellStyle name="Normal 2 4 3 2 2 9" xfId="3987"/>
    <cellStyle name="Normal 2 4 3 2 3" xfId="17505"/>
    <cellStyle name="Normal 2 4 3 2 4" xfId="15421"/>
    <cellStyle name="Normal 2 4 3 2 5" xfId="13337"/>
    <cellStyle name="Normal 2 4 3 2 6" xfId="11253"/>
    <cellStyle name="Normal 2 4 3 2 7" xfId="9169"/>
    <cellStyle name="Normal 2 4 3 2 8" xfId="7085"/>
    <cellStyle name="Normal 2 4 3 2 9" xfId="5015"/>
    <cellStyle name="Normal 2 4 3 3" xfId="1389"/>
    <cellStyle name="Normal 2 4 3 3 2" xfId="18033"/>
    <cellStyle name="Normal 2 4 3 3 3" xfId="15949"/>
    <cellStyle name="Normal 2 4 3 3 4" xfId="13865"/>
    <cellStyle name="Normal 2 4 3 3 5" xfId="11781"/>
    <cellStyle name="Normal 2 4 3 3 6" xfId="9697"/>
    <cellStyle name="Normal 2 4 3 3 7" xfId="7613"/>
    <cellStyle name="Normal 2 4 3 3 8" xfId="5529"/>
    <cellStyle name="Normal 2 4 3 3 9" xfId="3473"/>
    <cellStyle name="Normal 2 4 3 4" xfId="16991"/>
    <cellStyle name="Normal 2 4 3 5" xfId="14907"/>
    <cellStyle name="Normal 2 4 3 6" xfId="12823"/>
    <cellStyle name="Normal 2 4 3 7" xfId="10739"/>
    <cellStyle name="Normal 2 4 3 8" xfId="8655"/>
    <cellStyle name="Normal 2 4 3 9" xfId="6571"/>
    <cellStyle name="Normal 2 4 4" xfId="602"/>
    <cellStyle name="Normal 2 4 4 10" xfId="2688"/>
    <cellStyle name="Normal 2 4 4 2" xfId="1646"/>
    <cellStyle name="Normal 2 4 4 2 2" xfId="18290"/>
    <cellStyle name="Normal 2 4 4 2 3" xfId="16206"/>
    <cellStyle name="Normal 2 4 4 2 4" xfId="14122"/>
    <cellStyle name="Normal 2 4 4 2 5" xfId="12038"/>
    <cellStyle name="Normal 2 4 4 2 6" xfId="9954"/>
    <cellStyle name="Normal 2 4 4 2 7" xfId="7870"/>
    <cellStyle name="Normal 2 4 4 2 8" xfId="5786"/>
    <cellStyle name="Normal 2 4 4 2 9" xfId="3730"/>
    <cellStyle name="Normal 2 4 4 3" xfId="17248"/>
    <cellStyle name="Normal 2 4 4 4" xfId="15164"/>
    <cellStyle name="Normal 2 4 4 5" xfId="13080"/>
    <cellStyle name="Normal 2 4 4 6" xfId="10996"/>
    <cellStyle name="Normal 2 4 4 7" xfId="8912"/>
    <cellStyle name="Normal 2 4 4 8" xfId="6828"/>
    <cellStyle name="Normal 2 4 4 9" xfId="4758"/>
    <cellStyle name="Normal 2 4 5" xfId="1118"/>
    <cellStyle name="Normal 2 4 5 2" xfId="17764"/>
    <cellStyle name="Normal 2 4 5 3" xfId="15680"/>
    <cellStyle name="Normal 2 4 5 4" xfId="13596"/>
    <cellStyle name="Normal 2 4 5 5" xfId="11512"/>
    <cellStyle name="Normal 2 4 5 6" xfId="9428"/>
    <cellStyle name="Normal 2 4 5 7" xfId="7344"/>
    <cellStyle name="Normal 2 4 5 8" xfId="5272"/>
    <cellStyle name="Normal 2 4 5 9" xfId="3204"/>
    <cellStyle name="Normal 2 4 6" xfId="16722"/>
    <cellStyle name="Normal 2 4 7" xfId="14638"/>
    <cellStyle name="Normal 2 4 8" xfId="12554"/>
    <cellStyle name="Normal 2 4 9" xfId="10470"/>
    <cellStyle name="Normal 2 5" xfId="80"/>
    <cellStyle name="Normal 2 5 2" xfId="1140"/>
    <cellStyle name="Normal 2 6" xfId="332"/>
    <cellStyle name="Normal 2 6 10" xfId="4488"/>
    <cellStyle name="Normal 2 6 11" xfId="2418"/>
    <cellStyle name="Normal 2 6 2" xfId="846"/>
    <cellStyle name="Normal 2 6 2 10" xfId="2932"/>
    <cellStyle name="Normal 2 6 2 2" xfId="1890"/>
    <cellStyle name="Normal 2 6 2 2 2" xfId="18534"/>
    <cellStyle name="Normal 2 6 2 2 3" xfId="16450"/>
    <cellStyle name="Normal 2 6 2 2 4" xfId="14366"/>
    <cellStyle name="Normal 2 6 2 2 5" xfId="12282"/>
    <cellStyle name="Normal 2 6 2 2 6" xfId="10198"/>
    <cellStyle name="Normal 2 6 2 2 7" xfId="8114"/>
    <cellStyle name="Normal 2 6 2 2 8" xfId="6030"/>
    <cellStyle name="Normal 2 6 2 2 9" xfId="3974"/>
    <cellStyle name="Normal 2 6 2 3" xfId="17492"/>
    <cellStyle name="Normal 2 6 2 4" xfId="15408"/>
    <cellStyle name="Normal 2 6 2 5" xfId="13324"/>
    <cellStyle name="Normal 2 6 2 6" xfId="11240"/>
    <cellStyle name="Normal 2 6 2 7" xfId="9156"/>
    <cellStyle name="Normal 2 6 2 8" xfId="7072"/>
    <cellStyle name="Normal 2 6 2 9" xfId="5002"/>
    <cellStyle name="Normal 2 6 3" xfId="1376"/>
    <cellStyle name="Normal 2 6 3 2" xfId="18020"/>
    <cellStyle name="Normal 2 6 3 3" xfId="15936"/>
    <cellStyle name="Normal 2 6 3 4" xfId="13852"/>
    <cellStyle name="Normal 2 6 3 5" xfId="11768"/>
    <cellStyle name="Normal 2 6 3 6" xfId="9684"/>
    <cellStyle name="Normal 2 6 3 7" xfId="7600"/>
    <cellStyle name="Normal 2 6 3 8" xfId="5516"/>
    <cellStyle name="Normal 2 6 3 9" xfId="3460"/>
    <cellStyle name="Normal 2 6 4" xfId="16978"/>
    <cellStyle name="Normal 2 6 5" xfId="14894"/>
    <cellStyle name="Normal 2 6 6" xfId="12810"/>
    <cellStyle name="Normal 2 6 7" xfId="10726"/>
    <cellStyle name="Normal 2 6 8" xfId="8642"/>
    <cellStyle name="Normal 2 6 9" xfId="6558"/>
    <cellStyle name="Normal 2 7" xfId="589"/>
    <cellStyle name="Normal 2 7 10" xfId="2675"/>
    <cellStyle name="Normal 2 7 2" xfId="1633"/>
    <cellStyle name="Normal 2 7 2 2" xfId="18277"/>
    <cellStyle name="Normal 2 7 2 3" xfId="16193"/>
    <cellStyle name="Normal 2 7 2 4" xfId="14109"/>
    <cellStyle name="Normal 2 7 2 5" xfId="12025"/>
    <cellStyle name="Normal 2 7 2 6" xfId="9941"/>
    <cellStyle name="Normal 2 7 2 7" xfId="7857"/>
    <cellStyle name="Normal 2 7 2 8" xfId="5773"/>
    <cellStyle name="Normal 2 7 2 9" xfId="3717"/>
    <cellStyle name="Normal 2 7 3" xfId="17235"/>
    <cellStyle name="Normal 2 7 4" xfId="15151"/>
    <cellStyle name="Normal 2 7 5" xfId="13067"/>
    <cellStyle name="Normal 2 7 6" xfId="10983"/>
    <cellStyle name="Normal 2 7 7" xfId="8899"/>
    <cellStyle name="Normal 2 7 8" xfId="6815"/>
    <cellStyle name="Normal 2 7 9" xfId="4745"/>
    <cellStyle name="Normal 2 8" xfId="1104"/>
    <cellStyle name="Normal 2 8 2" xfId="17750"/>
    <cellStyle name="Normal 2 8 3" xfId="15666"/>
    <cellStyle name="Normal 2 8 4" xfId="13582"/>
    <cellStyle name="Normal 2 8 5" xfId="11498"/>
    <cellStyle name="Normal 2 8 6" xfId="9414"/>
    <cellStyle name="Normal 2 8 7" xfId="7330"/>
    <cellStyle name="Normal 2 8 8" xfId="5259"/>
    <cellStyle name="Normal 2 8 9" xfId="3190"/>
    <cellStyle name="Normal 2 9" xfId="16708"/>
    <cellStyle name="Normal 3" xfId="49"/>
    <cellStyle name="Normal 3 10" xfId="1109"/>
    <cellStyle name="Normal 3 10 2" xfId="17755"/>
    <cellStyle name="Normal 3 10 3" xfId="15671"/>
    <cellStyle name="Normal 3 10 4" xfId="13587"/>
    <cellStyle name="Normal 3 10 5" xfId="11503"/>
    <cellStyle name="Normal 3 10 6" xfId="9419"/>
    <cellStyle name="Normal 3 10 7" xfId="7335"/>
    <cellStyle name="Normal 3 10 8" xfId="5263"/>
    <cellStyle name="Normal 3 10 9" xfId="3195"/>
    <cellStyle name="Normal 3 11" xfId="16713"/>
    <cellStyle name="Normal 3 12" xfId="14629"/>
    <cellStyle name="Normal 3 13" xfId="12545"/>
    <cellStyle name="Normal 3 14" xfId="10461"/>
    <cellStyle name="Normal 3 15" xfId="8377"/>
    <cellStyle name="Normal 3 16" xfId="6293"/>
    <cellStyle name="Normal 3 17" xfId="4235"/>
    <cellStyle name="Normal 3 18" xfId="2153"/>
    <cellStyle name="Normal 3 2" xfId="54"/>
    <cellStyle name="Normal 3 2 10" xfId="16718"/>
    <cellStyle name="Normal 3 2 11" xfId="14634"/>
    <cellStyle name="Normal 3 2 12" xfId="12550"/>
    <cellStyle name="Normal 3 2 13" xfId="10466"/>
    <cellStyle name="Normal 3 2 14" xfId="8382"/>
    <cellStyle name="Normal 3 2 15" xfId="6298"/>
    <cellStyle name="Normal 3 2 16" xfId="4240"/>
    <cellStyle name="Normal 3 2 17" xfId="2158"/>
    <cellStyle name="Normal 3 2 2" xfId="67"/>
    <cellStyle name="Normal 3 2 2 10" xfId="14647"/>
    <cellStyle name="Normal 3 2 2 11" xfId="12563"/>
    <cellStyle name="Normal 3 2 2 12" xfId="10479"/>
    <cellStyle name="Normal 3 2 2 13" xfId="8395"/>
    <cellStyle name="Normal 3 2 2 14" xfId="6311"/>
    <cellStyle name="Normal 3 2 2 15" xfId="4253"/>
    <cellStyle name="Normal 3 2 2 16" xfId="2171"/>
    <cellStyle name="Normal 3 2 2 2" xfId="196"/>
    <cellStyle name="Normal 3 2 2 2 2" xfId="318"/>
    <cellStyle name="Normal 3 2 2 3" xfId="314"/>
    <cellStyle name="Normal 3 2 2 4" xfId="192"/>
    <cellStyle name="Normal 3 2 2 5" xfId="330"/>
    <cellStyle name="Normal 3 2 2 5 10" xfId="6556"/>
    <cellStyle name="Normal 3 2 2 5 11" xfId="4486"/>
    <cellStyle name="Normal 3 2 2 5 12" xfId="2416"/>
    <cellStyle name="Normal 3 2 2 5 2" xfId="587"/>
    <cellStyle name="Normal 3 2 2 5 2 10" xfId="4743"/>
    <cellStyle name="Normal 3 2 2 5 2 11" xfId="2673"/>
    <cellStyle name="Normal 3 2 2 5 2 2" xfId="1101"/>
    <cellStyle name="Normal 3 2 2 5 2 2 10" xfId="3187"/>
    <cellStyle name="Normal 3 2 2 5 2 2 2" xfId="2145"/>
    <cellStyle name="Normal 3 2 2 5 2 2 2 2" xfId="18789"/>
    <cellStyle name="Normal 3 2 2 5 2 2 2 3" xfId="16705"/>
    <cellStyle name="Normal 3 2 2 5 2 2 2 4" xfId="14621"/>
    <cellStyle name="Normal 3 2 2 5 2 2 2 5" xfId="12537"/>
    <cellStyle name="Normal 3 2 2 5 2 2 2 6" xfId="10453"/>
    <cellStyle name="Normal 3 2 2 5 2 2 2 7" xfId="8369"/>
    <cellStyle name="Normal 3 2 2 5 2 2 2 8" xfId="6285"/>
    <cellStyle name="Normal 3 2 2 5 2 2 2 9" xfId="4229"/>
    <cellStyle name="Normal 3 2 2 5 2 2 3" xfId="17747"/>
    <cellStyle name="Normal 3 2 2 5 2 2 4" xfId="15663"/>
    <cellStyle name="Normal 3 2 2 5 2 2 5" xfId="13579"/>
    <cellStyle name="Normal 3 2 2 5 2 2 6" xfId="11495"/>
    <cellStyle name="Normal 3 2 2 5 2 2 7" xfId="9411"/>
    <cellStyle name="Normal 3 2 2 5 2 2 8" xfId="7327"/>
    <cellStyle name="Normal 3 2 2 5 2 2 9" xfId="5257"/>
    <cellStyle name="Normal 3 2 2 5 2 3" xfId="1631"/>
    <cellStyle name="Normal 3 2 2 5 2 3 2" xfId="18275"/>
    <cellStyle name="Normal 3 2 2 5 2 3 3" xfId="16191"/>
    <cellStyle name="Normal 3 2 2 5 2 3 4" xfId="14107"/>
    <cellStyle name="Normal 3 2 2 5 2 3 5" xfId="12023"/>
    <cellStyle name="Normal 3 2 2 5 2 3 6" xfId="9939"/>
    <cellStyle name="Normal 3 2 2 5 2 3 7" xfId="7855"/>
    <cellStyle name="Normal 3 2 2 5 2 3 8" xfId="5771"/>
    <cellStyle name="Normal 3 2 2 5 2 3 9" xfId="3715"/>
    <cellStyle name="Normal 3 2 2 5 2 4" xfId="17233"/>
    <cellStyle name="Normal 3 2 2 5 2 5" xfId="15149"/>
    <cellStyle name="Normal 3 2 2 5 2 6" xfId="13065"/>
    <cellStyle name="Normal 3 2 2 5 2 7" xfId="10981"/>
    <cellStyle name="Normal 3 2 2 5 2 8" xfId="8897"/>
    <cellStyle name="Normal 3 2 2 5 2 9" xfId="6813"/>
    <cellStyle name="Normal 3 2 2 5 3" xfId="844"/>
    <cellStyle name="Normal 3 2 2 5 3 10" xfId="2930"/>
    <cellStyle name="Normal 3 2 2 5 3 2" xfId="1888"/>
    <cellStyle name="Normal 3 2 2 5 3 2 2" xfId="18532"/>
    <cellStyle name="Normal 3 2 2 5 3 2 3" xfId="16448"/>
    <cellStyle name="Normal 3 2 2 5 3 2 4" xfId="14364"/>
    <cellStyle name="Normal 3 2 2 5 3 2 5" xfId="12280"/>
    <cellStyle name="Normal 3 2 2 5 3 2 6" xfId="10196"/>
    <cellStyle name="Normal 3 2 2 5 3 2 7" xfId="8112"/>
    <cellStyle name="Normal 3 2 2 5 3 2 8" xfId="6028"/>
    <cellStyle name="Normal 3 2 2 5 3 2 9" xfId="3972"/>
    <cellStyle name="Normal 3 2 2 5 3 3" xfId="17490"/>
    <cellStyle name="Normal 3 2 2 5 3 4" xfId="15406"/>
    <cellStyle name="Normal 3 2 2 5 3 5" xfId="13322"/>
    <cellStyle name="Normal 3 2 2 5 3 6" xfId="11238"/>
    <cellStyle name="Normal 3 2 2 5 3 7" xfId="9154"/>
    <cellStyle name="Normal 3 2 2 5 3 8" xfId="7070"/>
    <cellStyle name="Normal 3 2 2 5 3 9" xfId="5000"/>
    <cellStyle name="Normal 3 2 2 5 4" xfId="1374"/>
    <cellStyle name="Normal 3 2 2 5 4 2" xfId="18018"/>
    <cellStyle name="Normal 3 2 2 5 4 3" xfId="15934"/>
    <cellStyle name="Normal 3 2 2 5 4 4" xfId="13850"/>
    <cellStyle name="Normal 3 2 2 5 4 5" xfId="11766"/>
    <cellStyle name="Normal 3 2 2 5 4 6" xfId="9682"/>
    <cellStyle name="Normal 3 2 2 5 4 7" xfId="7598"/>
    <cellStyle name="Normal 3 2 2 5 4 8" xfId="5514"/>
    <cellStyle name="Normal 3 2 2 5 4 9" xfId="3458"/>
    <cellStyle name="Normal 3 2 2 5 5" xfId="16976"/>
    <cellStyle name="Normal 3 2 2 5 6" xfId="14892"/>
    <cellStyle name="Normal 3 2 2 5 7" xfId="12808"/>
    <cellStyle name="Normal 3 2 2 5 8" xfId="10724"/>
    <cellStyle name="Normal 3 2 2 5 9" xfId="8640"/>
    <cellStyle name="Normal 3 2 2 6" xfId="354"/>
    <cellStyle name="Normal 3 2 2 6 10" xfId="4510"/>
    <cellStyle name="Normal 3 2 2 6 11" xfId="2440"/>
    <cellStyle name="Normal 3 2 2 6 2" xfId="868"/>
    <cellStyle name="Normal 3 2 2 6 2 10" xfId="2954"/>
    <cellStyle name="Normal 3 2 2 6 2 2" xfId="1912"/>
    <cellStyle name="Normal 3 2 2 6 2 2 2" xfId="18556"/>
    <cellStyle name="Normal 3 2 2 6 2 2 3" xfId="16472"/>
    <cellStyle name="Normal 3 2 2 6 2 2 4" xfId="14388"/>
    <cellStyle name="Normal 3 2 2 6 2 2 5" xfId="12304"/>
    <cellStyle name="Normal 3 2 2 6 2 2 6" xfId="10220"/>
    <cellStyle name="Normal 3 2 2 6 2 2 7" xfId="8136"/>
    <cellStyle name="Normal 3 2 2 6 2 2 8" xfId="6052"/>
    <cellStyle name="Normal 3 2 2 6 2 2 9" xfId="3996"/>
    <cellStyle name="Normal 3 2 2 6 2 3" xfId="17514"/>
    <cellStyle name="Normal 3 2 2 6 2 4" xfId="15430"/>
    <cellStyle name="Normal 3 2 2 6 2 5" xfId="13346"/>
    <cellStyle name="Normal 3 2 2 6 2 6" xfId="11262"/>
    <cellStyle name="Normal 3 2 2 6 2 7" xfId="9178"/>
    <cellStyle name="Normal 3 2 2 6 2 8" xfId="7094"/>
    <cellStyle name="Normal 3 2 2 6 2 9" xfId="5024"/>
    <cellStyle name="Normal 3 2 2 6 3" xfId="1398"/>
    <cellStyle name="Normal 3 2 2 6 3 2" xfId="18042"/>
    <cellStyle name="Normal 3 2 2 6 3 3" xfId="15958"/>
    <cellStyle name="Normal 3 2 2 6 3 4" xfId="13874"/>
    <cellStyle name="Normal 3 2 2 6 3 5" xfId="11790"/>
    <cellStyle name="Normal 3 2 2 6 3 6" xfId="9706"/>
    <cellStyle name="Normal 3 2 2 6 3 7" xfId="7622"/>
    <cellStyle name="Normal 3 2 2 6 3 8" xfId="5538"/>
    <cellStyle name="Normal 3 2 2 6 3 9" xfId="3482"/>
    <cellStyle name="Normal 3 2 2 6 4" xfId="17000"/>
    <cellStyle name="Normal 3 2 2 6 5" xfId="14916"/>
    <cellStyle name="Normal 3 2 2 6 6" xfId="12832"/>
    <cellStyle name="Normal 3 2 2 6 7" xfId="10748"/>
    <cellStyle name="Normal 3 2 2 6 8" xfId="8664"/>
    <cellStyle name="Normal 3 2 2 6 9" xfId="6580"/>
    <cellStyle name="Normal 3 2 2 7" xfId="611"/>
    <cellStyle name="Normal 3 2 2 7 10" xfId="2697"/>
    <cellStyle name="Normal 3 2 2 7 2" xfId="1655"/>
    <cellStyle name="Normal 3 2 2 7 2 2" xfId="18299"/>
    <cellStyle name="Normal 3 2 2 7 2 3" xfId="16215"/>
    <cellStyle name="Normal 3 2 2 7 2 4" xfId="14131"/>
    <cellStyle name="Normal 3 2 2 7 2 5" xfId="12047"/>
    <cellStyle name="Normal 3 2 2 7 2 6" xfId="9963"/>
    <cellStyle name="Normal 3 2 2 7 2 7" xfId="7879"/>
    <cellStyle name="Normal 3 2 2 7 2 8" xfId="5795"/>
    <cellStyle name="Normal 3 2 2 7 2 9" xfId="3739"/>
    <cellStyle name="Normal 3 2 2 7 3" xfId="17257"/>
    <cellStyle name="Normal 3 2 2 7 4" xfId="15173"/>
    <cellStyle name="Normal 3 2 2 7 5" xfId="13089"/>
    <cellStyle name="Normal 3 2 2 7 6" xfId="11005"/>
    <cellStyle name="Normal 3 2 2 7 7" xfId="8921"/>
    <cellStyle name="Normal 3 2 2 7 8" xfId="6837"/>
    <cellStyle name="Normal 3 2 2 7 9" xfId="4767"/>
    <cellStyle name="Normal 3 2 2 8" xfId="1127"/>
    <cellStyle name="Normal 3 2 2 8 2" xfId="17773"/>
    <cellStyle name="Normal 3 2 2 8 3" xfId="15689"/>
    <cellStyle name="Normal 3 2 2 8 4" xfId="13605"/>
    <cellStyle name="Normal 3 2 2 8 5" xfId="11521"/>
    <cellStyle name="Normal 3 2 2 8 6" xfId="9437"/>
    <cellStyle name="Normal 3 2 2 8 7" xfId="7353"/>
    <cellStyle name="Normal 3 2 2 8 8" xfId="5281"/>
    <cellStyle name="Normal 3 2 2 8 9" xfId="3213"/>
    <cellStyle name="Normal 3 2 2 9" xfId="16731"/>
    <cellStyle name="Normal 3 2 3" xfId="194"/>
    <cellStyle name="Normal 3 2 3 2" xfId="316"/>
    <cellStyle name="Normal 3 2 4" xfId="236"/>
    <cellStyle name="Normal 3 2 5" xfId="114"/>
    <cellStyle name="Normal 3 2 6" xfId="322"/>
    <cellStyle name="Normal 3 2 6 10" xfId="6548"/>
    <cellStyle name="Normal 3 2 6 11" xfId="4478"/>
    <cellStyle name="Normal 3 2 6 12" xfId="2408"/>
    <cellStyle name="Normal 3 2 6 2" xfId="579"/>
    <cellStyle name="Normal 3 2 6 2 10" xfId="4735"/>
    <cellStyle name="Normal 3 2 6 2 11" xfId="2665"/>
    <cellStyle name="Normal 3 2 6 2 2" xfId="1093"/>
    <cellStyle name="Normal 3 2 6 2 2 10" xfId="3179"/>
    <cellStyle name="Normal 3 2 6 2 2 2" xfId="2137"/>
    <cellStyle name="Normal 3 2 6 2 2 2 2" xfId="18781"/>
    <cellStyle name="Normal 3 2 6 2 2 2 3" xfId="16697"/>
    <cellStyle name="Normal 3 2 6 2 2 2 4" xfId="14613"/>
    <cellStyle name="Normal 3 2 6 2 2 2 5" xfId="12529"/>
    <cellStyle name="Normal 3 2 6 2 2 2 6" xfId="10445"/>
    <cellStyle name="Normal 3 2 6 2 2 2 7" xfId="8361"/>
    <cellStyle name="Normal 3 2 6 2 2 2 8" xfId="6277"/>
    <cellStyle name="Normal 3 2 6 2 2 2 9" xfId="4221"/>
    <cellStyle name="Normal 3 2 6 2 2 3" xfId="17739"/>
    <cellStyle name="Normal 3 2 6 2 2 4" xfId="15655"/>
    <cellStyle name="Normal 3 2 6 2 2 5" xfId="13571"/>
    <cellStyle name="Normal 3 2 6 2 2 6" xfId="11487"/>
    <cellStyle name="Normal 3 2 6 2 2 7" xfId="9403"/>
    <cellStyle name="Normal 3 2 6 2 2 8" xfId="7319"/>
    <cellStyle name="Normal 3 2 6 2 2 9" xfId="5249"/>
    <cellStyle name="Normal 3 2 6 2 3" xfId="1623"/>
    <cellStyle name="Normal 3 2 6 2 3 2" xfId="18267"/>
    <cellStyle name="Normal 3 2 6 2 3 3" xfId="16183"/>
    <cellStyle name="Normal 3 2 6 2 3 4" xfId="14099"/>
    <cellStyle name="Normal 3 2 6 2 3 5" xfId="12015"/>
    <cellStyle name="Normal 3 2 6 2 3 6" xfId="9931"/>
    <cellStyle name="Normal 3 2 6 2 3 7" xfId="7847"/>
    <cellStyle name="Normal 3 2 6 2 3 8" xfId="5763"/>
    <cellStyle name="Normal 3 2 6 2 3 9" xfId="3707"/>
    <cellStyle name="Normal 3 2 6 2 4" xfId="17225"/>
    <cellStyle name="Normal 3 2 6 2 5" xfId="15141"/>
    <cellStyle name="Normal 3 2 6 2 6" xfId="13057"/>
    <cellStyle name="Normal 3 2 6 2 7" xfId="10973"/>
    <cellStyle name="Normal 3 2 6 2 8" xfId="8889"/>
    <cellStyle name="Normal 3 2 6 2 9" xfId="6805"/>
    <cellStyle name="Normal 3 2 6 3" xfId="836"/>
    <cellStyle name="Normal 3 2 6 3 10" xfId="2922"/>
    <cellStyle name="Normal 3 2 6 3 2" xfId="1880"/>
    <cellStyle name="Normal 3 2 6 3 2 2" xfId="18524"/>
    <cellStyle name="Normal 3 2 6 3 2 3" xfId="16440"/>
    <cellStyle name="Normal 3 2 6 3 2 4" xfId="14356"/>
    <cellStyle name="Normal 3 2 6 3 2 5" xfId="12272"/>
    <cellStyle name="Normal 3 2 6 3 2 6" xfId="10188"/>
    <cellStyle name="Normal 3 2 6 3 2 7" xfId="8104"/>
    <cellStyle name="Normal 3 2 6 3 2 8" xfId="6020"/>
    <cellStyle name="Normal 3 2 6 3 2 9" xfId="3964"/>
    <cellStyle name="Normal 3 2 6 3 3" xfId="17482"/>
    <cellStyle name="Normal 3 2 6 3 4" xfId="15398"/>
    <cellStyle name="Normal 3 2 6 3 5" xfId="13314"/>
    <cellStyle name="Normal 3 2 6 3 6" xfId="11230"/>
    <cellStyle name="Normal 3 2 6 3 7" xfId="9146"/>
    <cellStyle name="Normal 3 2 6 3 8" xfId="7062"/>
    <cellStyle name="Normal 3 2 6 3 9" xfId="4992"/>
    <cellStyle name="Normal 3 2 6 4" xfId="1366"/>
    <cellStyle name="Normal 3 2 6 4 2" xfId="18010"/>
    <cellStyle name="Normal 3 2 6 4 3" xfId="15926"/>
    <cellStyle name="Normal 3 2 6 4 4" xfId="13842"/>
    <cellStyle name="Normal 3 2 6 4 5" xfId="11758"/>
    <cellStyle name="Normal 3 2 6 4 6" xfId="9674"/>
    <cellStyle name="Normal 3 2 6 4 7" xfId="7590"/>
    <cellStyle name="Normal 3 2 6 4 8" xfId="5506"/>
    <cellStyle name="Normal 3 2 6 4 9" xfId="3450"/>
    <cellStyle name="Normal 3 2 6 5" xfId="16968"/>
    <cellStyle name="Normal 3 2 6 6" xfId="14884"/>
    <cellStyle name="Normal 3 2 6 7" xfId="12800"/>
    <cellStyle name="Normal 3 2 6 8" xfId="10716"/>
    <cellStyle name="Normal 3 2 6 9" xfId="8632"/>
    <cellStyle name="Normal 3 2 7" xfId="341"/>
    <cellStyle name="Normal 3 2 7 10" xfId="4497"/>
    <cellStyle name="Normal 3 2 7 11" xfId="2427"/>
    <cellStyle name="Normal 3 2 7 2" xfId="855"/>
    <cellStyle name="Normal 3 2 7 2 10" xfId="2941"/>
    <cellStyle name="Normal 3 2 7 2 2" xfId="1899"/>
    <cellStyle name="Normal 3 2 7 2 2 2" xfId="18543"/>
    <cellStyle name="Normal 3 2 7 2 2 3" xfId="16459"/>
    <cellStyle name="Normal 3 2 7 2 2 4" xfId="14375"/>
    <cellStyle name="Normal 3 2 7 2 2 5" xfId="12291"/>
    <cellStyle name="Normal 3 2 7 2 2 6" xfId="10207"/>
    <cellStyle name="Normal 3 2 7 2 2 7" xfId="8123"/>
    <cellStyle name="Normal 3 2 7 2 2 8" xfId="6039"/>
    <cellStyle name="Normal 3 2 7 2 2 9" xfId="3983"/>
    <cellStyle name="Normal 3 2 7 2 3" xfId="17501"/>
    <cellStyle name="Normal 3 2 7 2 4" xfId="15417"/>
    <cellStyle name="Normal 3 2 7 2 5" xfId="13333"/>
    <cellStyle name="Normal 3 2 7 2 6" xfId="11249"/>
    <cellStyle name="Normal 3 2 7 2 7" xfId="9165"/>
    <cellStyle name="Normal 3 2 7 2 8" xfId="7081"/>
    <cellStyle name="Normal 3 2 7 2 9" xfId="5011"/>
    <cellStyle name="Normal 3 2 7 3" xfId="1385"/>
    <cellStyle name="Normal 3 2 7 3 2" xfId="18029"/>
    <cellStyle name="Normal 3 2 7 3 3" xfId="15945"/>
    <cellStyle name="Normal 3 2 7 3 4" xfId="13861"/>
    <cellStyle name="Normal 3 2 7 3 5" xfId="11777"/>
    <cellStyle name="Normal 3 2 7 3 6" xfId="9693"/>
    <cellStyle name="Normal 3 2 7 3 7" xfId="7609"/>
    <cellStyle name="Normal 3 2 7 3 8" xfId="5525"/>
    <cellStyle name="Normal 3 2 7 3 9" xfId="3469"/>
    <cellStyle name="Normal 3 2 7 4" xfId="16987"/>
    <cellStyle name="Normal 3 2 7 5" xfId="14903"/>
    <cellStyle name="Normal 3 2 7 6" xfId="12819"/>
    <cellStyle name="Normal 3 2 7 7" xfId="10735"/>
    <cellStyle name="Normal 3 2 7 8" xfId="8651"/>
    <cellStyle name="Normal 3 2 7 9" xfId="6567"/>
    <cellStyle name="Normal 3 2 8" xfId="598"/>
    <cellStyle name="Normal 3 2 8 10" xfId="2684"/>
    <cellStyle name="Normal 3 2 8 2" xfId="1642"/>
    <cellStyle name="Normal 3 2 8 2 2" xfId="18286"/>
    <cellStyle name="Normal 3 2 8 2 3" xfId="16202"/>
    <cellStyle name="Normal 3 2 8 2 4" xfId="14118"/>
    <cellStyle name="Normal 3 2 8 2 5" xfId="12034"/>
    <cellStyle name="Normal 3 2 8 2 6" xfId="9950"/>
    <cellStyle name="Normal 3 2 8 2 7" xfId="7866"/>
    <cellStyle name="Normal 3 2 8 2 8" xfId="5782"/>
    <cellStyle name="Normal 3 2 8 2 9" xfId="3726"/>
    <cellStyle name="Normal 3 2 8 3" xfId="17244"/>
    <cellStyle name="Normal 3 2 8 4" xfId="15160"/>
    <cellStyle name="Normal 3 2 8 5" xfId="13076"/>
    <cellStyle name="Normal 3 2 8 6" xfId="10992"/>
    <cellStyle name="Normal 3 2 8 7" xfId="8908"/>
    <cellStyle name="Normal 3 2 8 8" xfId="6824"/>
    <cellStyle name="Normal 3 2 8 9" xfId="4754"/>
    <cellStyle name="Normal 3 2 9" xfId="1114"/>
    <cellStyle name="Normal 3 2 9 2" xfId="17760"/>
    <cellStyle name="Normal 3 2 9 3" xfId="15676"/>
    <cellStyle name="Normal 3 2 9 4" xfId="13592"/>
    <cellStyle name="Normal 3 2 9 5" xfId="11508"/>
    <cellStyle name="Normal 3 2 9 6" xfId="9424"/>
    <cellStyle name="Normal 3 2 9 7" xfId="7340"/>
    <cellStyle name="Normal 3 2 9 8" xfId="5268"/>
    <cellStyle name="Normal 3 2 9 9" xfId="3200"/>
    <cellStyle name="Normal 3 3" xfId="62"/>
    <cellStyle name="Normal 3 3 10" xfId="14642"/>
    <cellStyle name="Normal 3 3 11" xfId="12558"/>
    <cellStyle name="Normal 3 3 12" xfId="10474"/>
    <cellStyle name="Normal 3 3 13" xfId="8390"/>
    <cellStyle name="Normal 3 3 14" xfId="6306"/>
    <cellStyle name="Normal 3 3 15" xfId="4248"/>
    <cellStyle name="Normal 3 3 16" xfId="2166"/>
    <cellStyle name="Normal 3 3 2" xfId="195"/>
    <cellStyle name="Normal 3 3 2 2" xfId="317"/>
    <cellStyle name="Normal 3 3 3" xfId="294"/>
    <cellStyle name="Normal 3 3 4" xfId="172"/>
    <cellStyle name="Normal 3 3 5" xfId="327"/>
    <cellStyle name="Normal 3 3 5 10" xfId="6553"/>
    <cellStyle name="Normal 3 3 5 11" xfId="4483"/>
    <cellStyle name="Normal 3 3 5 12" xfId="2413"/>
    <cellStyle name="Normal 3 3 5 2" xfId="584"/>
    <cellStyle name="Normal 3 3 5 2 10" xfId="4740"/>
    <cellStyle name="Normal 3 3 5 2 11" xfId="2670"/>
    <cellStyle name="Normal 3 3 5 2 2" xfId="1098"/>
    <cellStyle name="Normal 3 3 5 2 2 10" xfId="3184"/>
    <cellStyle name="Normal 3 3 5 2 2 2" xfId="2142"/>
    <cellStyle name="Normal 3 3 5 2 2 2 2" xfId="18786"/>
    <cellStyle name="Normal 3 3 5 2 2 2 3" xfId="16702"/>
    <cellStyle name="Normal 3 3 5 2 2 2 4" xfId="14618"/>
    <cellStyle name="Normal 3 3 5 2 2 2 5" xfId="12534"/>
    <cellStyle name="Normal 3 3 5 2 2 2 6" xfId="10450"/>
    <cellStyle name="Normal 3 3 5 2 2 2 7" xfId="8366"/>
    <cellStyle name="Normal 3 3 5 2 2 2 8" xfId="6282"/>
    <cellStyle name="Normal 3 3 5 2 2 2 9" xfId="4226"/>
    <cellStyle name="Normal 3 3 5 2 2 3" xfId="17744"/>
    <cellStyle name="Normal 3 3 5 2 2 4" xfId="15660"/>
    <cellStyle name="Normal 3 3 5 2 2 5" xfId="13576"/>
    <cellStyle name="Normal 3 3 5 2 2 6" xfId="11492"/>
    <cellStyle name="Normal 3 3 5 2 2 7" xfId="9408"/>
    <cellStyle name="Normal 3 3 5 2 2 8" xfId="7324"/>
    <cellStyle name="Normal 3 3 5 2 2 9" xfId="5254"/>
    <cellStyle name="Normal 3 3 5 2 3" xfId="1628"/>
    <cellStyle name="Normal 3 3 5 2 3 2" xfId="18272"/>
    <cellStyle name="Normal 3 3 5 2 3 3" xfId="16188"/>
    <cellStyle name="Normal 3 3 5 2 3 4" xfId="14104"/>
    <cellStyle name="Normal 3 3 5 2 3 5" xfId="12020"/>
    <cellStyle name="Normal 3 3 5 2 3 6" xfId="9936"/>
    <cellStyle name="Normal 3 3 5 2 3 7" xfId="7852"/>
    <cellStyle name="Normal 3 3 5 2 3 8" xfId="5768"/>
    <cellStyle name="Normal 3 3 5 2 3 9" xfId="3712"/>
    <cellStyle name="Normal 3 3 5 2 4" xfId="17230"/>
    <cellStyle name="Normal 3 3 5 2 5" xfId="15146"/>
    <cellStyle name="Normal 3 3 5 2 6" xfId="13062"/>
    <cellStyle name="Normal 3 3 5 2 7" xfId="10978"/>
    <cellStyle name="Normal 3 3 5 2 8" xfId="8894"/>
    <cellStyle name="Normal 3 3 5 2 9" xfId="6810"/>
    <cellStyle name="Normal 3 3 5 3" xfId="841"/>
    <cellStyle name="Normal 3 3 5 3 10" xfId="2927"/>
    <cellStyle name="Normal 3 3 5 3 2" xfId="1885"/>
    <cellStyle name="Normal 3 3 5 3 2 2" xfId="18529"/>
    <cellStyle name="Normal 3 3 5 3 2 3" xfId="16445"/>
    <cellStyle name="Normal 3 3 5 3 2 4" xfId="14361"/>
    <cellStyle name="Normal 3 3 5 3 2 5" xfId="12277"/>
    <cellStyle name="Normal 3 3 5 3 2 6" xfId="10193"/>
    <cellStyle name="Normal 3 3 5 3 2 7" xfId="8109"/>
    <cellStyle name="Normal 3 3 5 3 2 8" xfId="6025"/>
    <cellStyle name="Normal 3 3 5 3 2 9" xfId="3969"/>
    <cellStyle name="Normal 3 3 5 3 3" xfId="17487"/>
    <cellStyle name="Normal 3 3 5 3 4" xfId="15403"/>
    <cellStyle name="Normal 3 3 5 3 5" xfId="13319"/>
    <cellStyle name="Normal 3 3 5 3 6" xfId="11235"/>
    <cellStyle name="Normal 3 3 5 3 7" xfId="9151"/>
    <cellStyle name="Normal 3 3 5 3 8" xfId="7067"/>
    <cellStyle name="Normal 3 3 5 3 9" xfId="4997"/>
    <cellStyle name="Normal 3 3 5 4" xfId="1371"/>
    <cellStyle name="Normal 3 3 5 4 2" xfId="18015"/>
    <cellStyle name="Normal 3 3 5 4 3" xfId="15931"/>
    <cellStyle name="Normal 3 3 5 4 4" xfId="13847"/>
    <cellStyle name="Normal 3 3 5 4 5" xfId="11763"/>
    <cellStyle name="Normal 3 3 5 4 6" xfId="9679"/>
    <cellStyle name="Normal 3 3 5 4 7" xfId="7595"/>
    <cellStyle name="Normal 3 3 5 4 8" xfId="5511"/>
    <cellStyle name="Normal 3 3 5 4 9" xfId="3455"/>
    <cellStyle name="Normal 3 3 5 5" xfId="16973"/>
    <cellStyle name="Normal 3 3 5 6" xfId="14889"/>
    <cellStyle name="Normal 3 3 5 7" xfId="12805"/>
    <cellStyle name="Normal 3 3 5 8" xfId="10721"/>
    <cellStyle name="Normal 3 3 5 9" xfId="8637"/>
    <cellStyle name="Normal 3 3 6" xfId="349"/>
    <cellStyle name="Normal 3 3 6 10" xfId="4505"/>
    <cellStyle name="Normal 3 3 6 11" xfId="2435"/>
    <cellStyle name="Normal 3 3 6 2" xfId="863"/>
    <cellStyle name="Normal 3 3 6 2 10" xfId="2949"/>
    <cellStyle name="Normal 3 3 6 2 2" xfId="1907"/>
    <cellStyle name="Normal 3 3 6 2 2 2" xfId="18551"/>
    <cellStyle name="Normal 3 3 6 2 2 3" xfId="16467"/>
    <cellStyle name="Normal 3 3 6 2 2 4" xfId="14383"/>
    <cellStyle name="Normal 3 3 6 2 2 5" xfId="12299"/>
    <cellStyle name="Normal 3 3 6 2 2 6" xfId="10215"/>
    <cellStyle name="Normal 3 3 6 2 2 7" xfId="8131"/>
    <cellStyle name="Normal 3 3 6 2 2 8" xfId="6047"/>
    <cellStyle name="Normal 3 3 6 2 2 9" xfId="3991"/>
    <cellStyle name="Normal 3 3 6 2 3" xfId="17509"/>
    <cellStyle name="Normal 3 3 6 2 4" xfId="15425"/>
    <cellStyle name="Normal 3 3 6 2 5" xfId="13341"/>
    <cellStyle name="Normal 3 3 6 2 6" xfId="11257"/>
    <cellStyle name="Normal 3 3 6 2 7" xfId="9173"/>
    <cellStyle name="Normal 3 3 6 2 8" xfId="7089"/>
    <cellStyle name="Normal 3 3 6 2 9" xfId="5019"/>
    <cellStyle name="Normal 3 3 6 3" xfId="1393"/>
    <cellStyle name="Normal 3 3 6 3 2" xfId="18037"/>
    <cellStyle name="Normal 3 3 6 3 3" xfId="15953"/>
    <cellStyle name="Normal 3 3 6 3 4" xfId="13869"/>
    <cellStyle name="Normal 3 3 6 3 5" xfId="11785"/>
    <cellStyle name="Normal 3 3 6 3 6" xfId="9701"/>
    <cellStyle name="Normal 3 3 6 3 7" xfId="7617"/>
    <cellStyle name="Normal 3 3 6 3 8" xfId="5533"/>
    <cellStyle name="Normal 3 3 6 3 9" xfId="3477"/>
    <cellStyle name="Normal 3 3 6 4" xfId="16995"/>
    <cellStyle name="Normal 3 3 6 5" xfId="14911"/>
    <cellStyle name="Normal 3 3 6 6" xfId="12827"/>
    <cellStyle name="Normal 3 3 6 7" xfId="10743"/>
    <cellStyle name="Normal 3 3 6 8" xfId="8659"/>
    <cellStyle name="Normal 3 3 6 9" xfId="6575"/>
    <cellStyle name="Normal 3 3 7" xfId="606"/>
    <cellStyle name="Normal 3 3 7 10" xfId="2692"/>
    <cellStyle name="Normal 3 3 7 2" xfId="1650"/>
    <cellStyle name="Normal 3 3 7 2 2" xfId="18294"/>
    <cellStyle name="Normal 3 3 7 2 3" xfId="16210"/>
    <cellStyle name="Normal 3 3 7 2 4" xfId="14126"/>
    <cellStyle name="Normal 3 3 7 2 5" xfId="12042"/>
    <cellStyle name="Normal 3 3 7 2 6" xfId="9958"/>
    <cellStyle name="Normal 3 3 7 2 7" xfId="7874"/>
    <cellStyle name="Normal 3 3 7 2 8" xfId="5790"/>
    <cellStyle name="Normal 3 3 7 2 9" xfId="3734"/>
    <cellStyle name="Normal 3 3 7 3" xfId="17252"/>
    <cellStyle name="Normal 3 3 7 4" xfId="15168"/>
    <cellStyle name="Normal 3 3 7 5" xfId="13084"/>
    <cellStyle name="Normal 3 3 7 6" xfId="11000"/>
    <cellStyle name="Normal 3 3 7 7" xfId="8916"/>
    <cellStyle name="Normal 3 3 7 8" xfId="6832"/>
    <cellStyle name="Normal 3 3 7 9" xfId="4762"/>
    <cellStyle name="Normal 3 3 8" xfId="1122"/>
    <cellStyle name="Normal 3 3 8 2" xfId="17768"/>
    <cellStyle name="Normal 3 3 8 3" xfId="15684"/>
    <cellStyle name="Normal 3 3 8 4" xfId="13600"/>
    <cellStyle name="Normal 3 3 8 5" xfId="11516"/>
    <cellStyle name="Normal 3 3 8 6" xfId="9432"/>
    <cellStyle name="Normal 3 3 8 7" xfId="7348"/>
    <cellStyle name="Normal 3 3 8 8" xfId="5276"/>
    <cellStyle name="Normal 3 3 8 9" xfId="3208"/>
    <cellStyle name="Normal 3 3 9" xfId="16726"/>
    <cellStyle name="Normal 3 4" xfId="193"/>
    <cellStyle name="Normal 3 4 2" xfId="315"/>
    <cellStyle name="Normal 3 5" xfId="216"/>
    <cellStyle name="Normal 3 6" xfId="94"/>
    <cellStyle name="Normal 3 7" xfId="319"/>
    <cellStyle name="Normal 3 7 10" xfId="6545"/>
    <cellStyle name="Normal 3 7 11" xfId="4475"/>
    <cellStyle name="Normal 3 7 12" xfId="2405"/>
    <cellStyle name="Normal 3 7 2" xfId="576"/>
    <cellStyle name="Normal 3 7 2 10" xfId="4732"/>
    <cellStyle name="Normal 3 7 2 11" xfId="2662"/>
    <cellStyle name="Normal 3 7 2 2" xfId="1090"/>
    <cellStyle name="Normal 3 7 2 2 10" xfId="3176"/>
    <cellStyle name="Normal 3 7 2 2 2" xfId="2134"/>
    <cellStyle name="Normal 3 7 2 2 2 2" xfId="18778"/>
    <cellStyle name="Normal 3 7 2 2 2 3" xfId="16694"/>
    <cellStyle name="Normal 3 7 2 2 2 4" xfId="14610"/>
    <cellStyle name="Normal 3 7 2 2 2 5" xfId="12526"/>
    <cellStyle name="Normal 3 7 2 2 2 6" xfId="10442"/>
    <cellStyle name="Normal 3 7 2 2 2 7" xfId="8358"/>
    <cellStyle name="Normal 3 7 2 2 2 8" xfId="6274"/>
    <cellStyle name="Normal 3 7 2 2 2 9" xfId="4218"/>
    <cellStyle name="Normal 3 7 2 2 3" xfId="17736"/>
    <cellStyle name="Normal 3 7 2 2 4" xfId="15652"/>
    <cellStyle name="Normal 3 7 2 2 5" xfId="13568"/>
    <cellStyle name="Normal 3 7 2 2 6" xfId="11484"/>
    <cellStyle name="Normal 3 7 2 2 7" xfId="9400"/>
    <cellStyle name="Normal 3 7 2 2 8" xfId="7316"/>
    <cellStyle name="Normal 3 7 2 2 9" xfId="5246"/>
    <cellStyle name="Normal 3 7 2 3" xfId="1620"/>
    <cellStyle name="Normal 3 7 2 3 2" xfId="18264"/>
    <cellStyle name="Normal 3 7 2 3 3" xfId="16180"/>
    <cellStyle name="Normal 3 7 2 3 4" xfId="14096"/>
    <cellStyle name="Normal 3 7 2 3 5" xfId="12012"/>
    <cellStyle name="Normal 3 7 2 3 6" xfId="9928"/>
    <cellStyle name="Normal 3 7 2 3 7" xfId="7844"/>
    <cellStyle name="Normal 3 7 2 3 8" xfId="5760"/>
    <cellStyle name="Normal 3 7 2 3 9" xfId="3704"/>
    <cellStyle name="Normal 3 7 2 4" xfId="17222"/>
    <cellStyle name="Normal 3 7 2 5" xfId="15138"/>
    <cellStyle name="Normal 3 7 2 6" xfId="13054"/>
    <cellStyle name="Normal 3 7 2 7" xfId="10970"/>
    <cellStyle name="Normal 3 7 2 8" xfId="8886"/>
    <cellStyle name="Normal 3 7 2 9" xfId="6802"/>
    <cellStyle name="Normal 3 7 3" xfId="833"/>
    <cellStyle name="Normal 3 7 3 10" xfId="2919"/>
    <cellStyle name="Normal 3 7 3 2" xfId="1877"/>
    <cellStyle name="Normal 3 7 3 2 2" xfId="18521"/>
    <cellStyle name="Normal 3 7 3 2 3" xfId="16437"/>
    <cellStyle name="Normal 3 7 3 2 4" xfId="14353"/>
    <cellStyle name="Normal 3 7 3 2 5" xfId="12269"/>
    <cellStyle name="Normal 3 7 3 2 6" xfId="10185"/>
    <cellStyle name="Normal 3 7 3 2 7" xfId="8101"/>
    <cellStyle name="Normal 3 7 3 2 8" xfId="6017"/>
    <cellStyle name="Normal 3 7 3 2 9" xfId="3961"/>
    <cellStyle name="Normal 3 7 3 3" xfId="17479"/>
    <cellStyle name="Normal 3 7 3 4" xfId="15395"/>
    <cellStyle name="Normal 3 7 3 5" xfId="13311"/>
    <cellStyle name="Normal 3 7 3 6" xfId="11227"/>
    <cellStyle name="Normal 3 7 3 7" xfId="9143"/>
    <cellStyle name="Normal 3 7 3 8" xfId="7059"/>
    <cellStyle name="Normal 3 7 3 9" xfId="4989"/>
    <cellStyle name="Normal 3 7 4" xfId="1363"/>
    <cellStyle name="Normal 3 7 4 2" xfId="18007"/>
    <cellStyle name="Normal 3 7 4 3" xfId="15923"/>
    <cellStyle name="Normal 3 7 4 4" xfId="13839"/>
    <cellStyle name="Normal 3 7 4 5" xfId="11755"/>
    <cellStyle name="Normal 3 7 4 6" xfId="9671"/>
    <cellStyle name="Normal 3 7 4 7" xfId="7587"/>
    <cellStyle name="Normal 3 7 4 8" xfId="5503"/>
    <cellStyle name="Normal 3 7 4 9" xfId="3447"/>
    <cellStyle name="Normal 3 7 5" xfId="16965"/>
    <cellStyle name="Normal 3 7 6" xfId="14881"/>
    <cellStyle name="Normal 3 7 7" xfId="12797"/>
    <cellStyle name="Normal 3 7 8" xfId="10713"/>
    <cellStyle name="Normal 3 7 9" xfId="8629"/>
    <cellStyle name="Normal 3 8" xfId="336"/>
    <cellStyle name="Normal 3 8 10" xfId="4492"/>
    <cellStyle name="Normal 3 8 11" xfId="2422"/>
    <cellStyle name="Normal 3 8 2" xfId="850"/>
    <cellStyle name="Normal 3 8 2 10" xfId="2936"/>
    <cellStyle name="Normal 3 8 2 2" xfId="1894"/>
    <cellStyle name="Normal 3 8 2 2 2" xfId="18538"/>
    <cellStyle name="Normal 3 8 2 2 3" xfId="16454"/>
    <cellStyle name="Normal 3 8 2 2 4" xfId="14370"/>
    <cellStyle name="Normal 3 8 2 2 5" xfId="12286"/>
    <cellStyle name="Normal 3 8 2 2 6" xfId="10202"/>
    <cellStyle name="Normal 3 8 2 2 7" xfId="8118"/>
    <cellStyle name="Normal 3 8 2 2 8" xfId="6034"/>
    <cellStyle name="Normal 3 8 2 2 9" xfId="3978"/>
    <cellStyle name="Normal 3 8 2 3" xfId="17496"/>
    <cellStyle name="Normal 3 8 2 4" xfId="15412"/>
    <cellStyle name="Normal 3 8 2 5" xfId="13328"/>
    <cellStyle name="Normal 3 8 2 6" xfId="11244"/>
    <cellStyle name="Normal 3 8 2 7" xfId="9160"/>
    <cellStyle name="Normal 3 8 2 8" xfId="7076"/>
    <cellStyle name="Normal 3 8 2 9" xfId="5006"/>
    <cellStyle name="Normal 3 8 3" xfId="1380"/>
    <cellStyle name="Normal 3 8 3 2" xfId="18024"/>
    <cellStyle name="Normal 3 8 3 3" xfId="15940"/>
    <cellStyle name="Normal 3 8 3 4" xfId="13856"/>
    <cellStyle name="Normal 3 8 3 5" xfId="11772"/>
    <cellStyle name="Normal 3 8 3 6" xfId="9688"/>
    <cellStyle name="Normal 3 8 3 7" xfId="7604"/>
    <cellStyle name="Normal 3 8 3 8" xfId="5520"/>
    <cellStyle name="Normal 3 8 3 9" xfId="3464"/>
    <cellStyle name="Normal 3 8 4" xfId="16982"/>
    <cellStyle name="Normal 3 8 5" xfId="14898"/>
    <cellStyle name="Normal 3 8 6" xfId="12814"/>
    <cellStyle name="Normal 3 8 7" xfId="10730"/>
    <cellStyle name="Normal 3 8 8" xfId="8646"/>
    <cellStyle name="Normal 3 8 9" xfId="6562"/>
    <cellStyle name="Normal 3 9" xfId="593"/>
    <cellStyle name="Normal 3 9 10" xfId="2679"/>
    <cellStyle name="Normal 3 9 2" xfId="1637"/>
    <cellStyle name="Normal 3 9 2 2" xfId="18281"/>
    <cellStyle name="Normal 3 9 2 3" xfId="16197"/>
    <cellStyle name="Normal 3 9 2 4" xfId="14113"/>
    <cellStyle name="Normal 3 9 2 5" xfId="12029"/>
    <cellStyle name="Normal 3 9 2 6" xfId="9945"/>
    <cellStyle name="Normal 3 9 2 7" xfId="7861"/>
    <cellStyle name="Normal 3 9 2 8" xfId="5777"/>
    <cellStyle name="Normal 3 9 2 9" xfId="3721"/>
    <cellStyle name="Normal 3 9 3" xfId="17239"/>
    <cellStyle name="Normal 3 9 4" xfId="15155"/>
    <cellStyle name="Normal 3 9 5" xfId="13071"/>
    <cellStyle name="Normal 3 9 6" xfId="10987"/>
    <cellStyle name="Normal 3 9 7" xfId="8903"/>
    <cellStyle name="Normal 3 9 8" xfId="6819"/>
    <cellStyle name="Normal 3 9 9" xfId="4749"/>
    <cellStyle name="Normal 4" xfId="55"/>
    <cellStyle name="Normal 4 10" xfId="10467"/>
    <cellStyle name="Normal 4 11" xfId="8383"/>
    <cellStyle name="Normal 4 12" xfId="6299"/>
    <cellStyle name="Normal 4 13" xfId="4241"/>
    <cellStyle name="Normal 4 14" xfId="2159"/>
    <cellStyle name="Normal 4 2" xfId="68"/>
    <cellStyle name="Normal 4 2 10" xfId="8396"/>
    <cellStyle name="Normal 4 2 11" xfId="6312"/>
    <cellStyle name="Normal 4 2 12" xfId="4254"/>
    <cellStyle name="Normal 4 2 13" xfId="2172"/>
    <cellStyle name="Normal 4 2 2" xfId="331"/>
    <cellStyle name="Normal 4 2 2 10" xfId="6557"/>
    <cellStyle name="Normal 4 2 2 11" xfId="4487"/>
    <cellStyle name="Normal 4 2 2 12" xfId="2417"/>
    <cellStyle name="Normal 4 2 2 2" xfId="588"/>
    <cellStyle name="Normal 4 2 2 2 10" xfId="4744"/>
    <cellStyle name="Normal 4 2 2 2 11" xfId="2674"/>
    <cellStyle name="Normal 4 2 2 2 2" xfId="1102"/>
    <cellStyle name="Normal 4 2 2 2 2 10" xfId="3188"/>
    <cellStyle name="Normal 4 2 2 2 2 2" xfId="2146"/>
    <cellStyle name="Normal 4 2 2 2 2 2 2" xfId="18790"/>
    <cellStyle name="Normal 4 2 2 2 2 2 3" xfId="16706"/>
    <cellStyle name="Normal 4 2 2 2 2 2 4" xfId="14622"/>
    <cellStyle name="Normal 4 2 2 2 2 2 5" xfId="12538"/>
    <cellStyle name="Normal 4 2 2 2 2 2 6" xfId="10454"/>
    <cellStyle name="Normal 4 2 2 2 2 2 7" xfId="8370"/>
    <cellStyle name="Normal 4 2 2 2 2 2 8" xfId="6286"/>
    <cellStyle name="Normal 4 2 2 2 2 2 9" xfId="4230"/>
    <cellStyle name="Normal 4 2 2 2 2 3" xfId="17748"/>
    <cellStyle name="Normal 4 2 2 2 2 4" xfId="15664"/>
    <cellStyle name="Normal 4 2 2 2 2 5" xfId="13580"/>
    <cellStyle name="Normal 4 2 2 2 2 6" xfId="11496"/>
    <cellStyle name="Normal 4 2 2 2 2 7" xfId="9412"/>
    <cellStyle name="Normal 4 2 2 2 2 8" xfId="7328"/>
    <cellStyle name="Normal 4 2 2 2 2 9" xfId="5258"/>
    <cellStyle name="Normal 4 2 2 2 3" xfId="1632"/>
    <cellStyle name="Normal 4 2 2 2 3 2" xfId="18276"/>
    <cellStyle name="Normal 4 2 2 2 3 3" xfId="16192"/>
    <cellStyle name="Normal 4 2 2 2 3 4" xfId="14108"/>
    <cellStyle name="Normal 4 2 2 2 3 5" xfId="12024"/>
    <cellStyle name="Normal 4 2 2 2 3 6" xfId="9940"/>
    <cellStyle name="Normal 4 2 2 2 3 7" xfId="7856"/>
    <cellStyle name="Normal 4 2 2 2 3 8" xfId="5772"/>
    <cellStyle name="Normal 4 2 2 2 3 9" xfId="3716"/>
    <cellStyle name="Normal 4 2 2 2 4" xfId="17234"/>
    <cellStyle name="Normal 4 2 2 2 5" xfId="15150"/>
    <cellStyle name="Normal 4 2 2 2 6" xfId="13066"/>
    <cellStyle name="Normal 4 2 2 2 7" xfId="10982"/>
    <cellStyle name="Normal 4 2 2 2 8" xfId="8898"/>
    <cellStyle name="Normal 4 2 2 2 9" xfId="6814"/>
    <cellStyle name="Normal 4 2 2 3" xfId="845"/>
    <cellStyle name="Normal 4 2 2 3 10" xfId="2931"/>
    <cellStyle name="Normal 4 2 2 3 2" xfId="1889"/>
    <cellStyle name="Normal 4 2 2 3 2 2" xfId="18533"/>
    <cellStyle name="Normal 4 2 2 3 2 3" xfId="16449"/>
    <cellStyle name="Normal 4 2 2 3 2 4" xfId="14365"/>
    <cellStyle name="Normal 4 2 2 3 2 5" xfId="12281"/>
    <cellStyle name="Normal 4 2 2 3 2 6" xfId="10197"/>
    <cellStyle name="Normal 4 2 2 3 2 7" xfId="8113"/>
    <cellStyle name="Normal 4 2 2 3 2 8" xfId="6029"/>
    <cellStyle name="Normal 4 2 2 3 2 9" xfId="3973"/>
    <cellStyle name="Normal 4 2 2 3 3" xfId="17491"/>
    <cellStyle name="Normal 4 2 2 3 4" xfId="15407"/>
    <cellStyle name="Normal 4 2 2 3 5" xfId="13323"/>
    <cellStyle name="Normal 4 2 2 3 6" xfId="11239"/>
    <cellStyle name="Normal 4 2 2 3 7" xfId="9155"/>
    <cellStyle name="Normal 4 2 2 3 8" xfId="7071"/>
    <cellStyle name="Normal 4 2 2 3 9" xfId="5001"/>
    <cellStyle name="Normal 4 2 2 4" xfId="1375"/>
    <cellStyle name="Normal 4 2 2 4 2" xfId="18019"/>
    <cellStyle name="Normal 4 2 2 4 3" xfId="15935"/>
    <cellStyle name="Normal 4 2 2 4 4" xfId="13851"/>
    <cellStyle name="Normal 4 2 2 4 5" xfId="11767"/>
    <cellStyle name="Normal 4 2 2 4 6" xfId="9683"/>
    <cellStyle name="Normal 4 2 2 4 7" xfId="7599"/>
    <cellStyle name="Normal 4 2 2 4 8" xfId="5515"/>
    <cellStyle name="Normal 4 2 2 4 9" xfId="3459"/>
    <cellStyle name="Normal 4 2 2 5" xfId="16977"/>
    <cellStyle name="Normal 4 2 2 6" xfId="14893"/>
    <cellStyle name="Normal 4 2 2 7" xfId="12809"/>
    <cellStyle name="Normal 4 2 2 8" xfId="10725"/>
    <cellStyle name="Normal 4 2 2 9" xfId="8641"/>
    <cellStyle name="Normal 4 2 3" xfId="355"/>
    <cellStyle name="Normal 4 2 3 10" xfId="4511"/>
    <cellStyle name="Normal 4 2 3 11" xfId="2441"/>
    <cellStyle name="Normal 4 2 3 2" xfId="869"/>
    <cellStyle name="Normal 4 2 3 2 10" xfId="2955"/>
    <cellStyle name="Normal 4 2 3 2 2" xfId="1913"/>
    <cellStyle name="Normal 4 2 3 2 2 2" xfId="18557"/>
    <cellStyle name="Normal 4 2 3 2 2 3" xfId="16473"/>
    <cellStyle name="Normal 4 2 3 2 2 4" xfId="14389"/>
    <cellStyle name="Normal 4 2 3 2 2 5" xfId="12305"/>
    <cellStyle name="Normal 4 2 3 2 2 6" xfId="10221"/>
    <cellStyle name="Normal 4 2 3 2 2 7" xfId="8137"/>
    <cellStyle name="Normal 4 2 3 2 2 8" xfId="6053"/>
    <cellStyle name="Normal 4 2 3 2 2 9" xfId="3997"/>
    <cellStyle name="Normal 4 2 3 2 3" xfId="17515"/>
    <cellStyle name="Normal 4 2 3 2 4" xfId="15431"/>
    <cellStyle name="Normal 4 2 3 2 5" xfId="13347"/>
    <cellStyle name="Normal 4 2 3 2 6" xfId="11263"/>
    <cellStyle name="Normal 4 2 3 2 7" xfId="9179"/>
    <cellStyle name="Normal 4 2 3 2 8" xfId="7095"/>
    <cellStyle name="Normal 4 2 3 2 9" xfId="5025"/>
    <cellStyle name="Normal 4 2 3 3" xfId="1399"/>
    <cellStyle name="Normal 4 2 3 3 2" xfId="18043"/>
    <cellStyle name="Normal 4 2 3 3 3" xfId="15959"/>
    <cellStyle name="Normal 4 2 3 3 4" xfId="13875"/>
    <cellStyle name="Normal 4 2 3 3 5" xfId="11791"/>
    <cellStyle name="Normal 4 2 3 3 6" xfId="9707"/>
    <cellStyle name="Normal 4 2 3 3 7" xfId="7623"/>
    <cellStyle name="Normal 4 2 3 3 8" xfId="5539"/>
    <cellStyle name="Normal 4 2 3 3 9" xfId="3483"/>
    <cellStyle name="Normal 4 2 3 4" xfId="17001"/>
    <cellStyle name="Normal 4 2 3 5" xfId="14917"/>
    <cellStyle name="Normal 4 2 3 6" xfId="12833"/>
    <cellStyle name="Normal 4 2 3 7" xfId="10749"/>
    <cellStyle name="Normal 4 2 3 8" xfId="8665"/>
    <cellStyle name="Normal 4 2 3 9" xfId="6581"/>
    <cellStyle name="Normal 4 2 4" xfId="612"/>
    <cellStyle name="Normal 4 2 4 10" xfId="2698"/>
    <cellStyle name="Normal 4 2 4 2" xfId="1656"/>
    <cellStyle name="Normal 4 2 4 2 2" xfId="18300"/>
    <cellStyle name="Normal 4 2 4 2 3" xfId="16216"/>
    <cellStyle name="Normal 4 2 4 2 4" xfId="14132"/>
    <cellStyle name="Normal 4 2 4 2 5" xfId="12048"/>
    <cellStyle name="Normal 4 2 4 2 6" xfId="9964"/>
    <cellStyle name="Normal 4 2 4 2 7" xfId="7880"/>
    <cellStyle name="Normal 4 2 4 2 8" xfId="5796"/>
    <cellStyle name="Normal 4 2 4 2 9" xfId="3740"/>
    <cellStyle name="Normal 4 2 4 3" xfId="17258"/>
    <cellStyle name="Normal 4 2 4 4" xfId="15174"/>
    <cellStyle name="Normal 4 2 4 5" xfId="13090"/>
    <cellStyle name="Normal 4 2 4 6" xfId="11006"/>
    <cellStyle name="Normal 4 2 4 7" xfId="8922"/>
    <cellStyle name="Normal 4 2 4 8" xfId="6838"/>
    <cellStyle name="Normal 4 2 4 9" xfId="4768"/>
    <cellStyle name="Normal 4 2 5" xfId="1128"/>
    <cellStyle name="Normal 4 2 5 2" xfId="17774"/>
    <cellStyle name="Normal 4 2 5 3" xfId="15690"/>
    <cellStyle name="Normal 4 2 5 4" xfId="13606"/>
    <cellStyle name="Normal 4 2 5 5" xfId="11522"/>
    <cellStyle name="Normal 4 2 5 6" xfId="9438"/>
    <cellStyle name="Normal 4 2 5 7" xfId="7354"/>
    <cellStyle name="Normal 4 2 5 8" xfId="5282"/>
    <cellStyle name="Normal 4 2 5 9" xfId="3214"/>
    <cellStyle name="Normal 4 2 6" xfId="16732"/>
    <cellStyle name="Normal 4 2 7" xfId="14648"/>
    <cellStyle name="Normal 4 2 8" xfId="12564"/>
    <cellStyle name="Normal 4 2 9" xfId="10480"/>
    <cellStyle name="Normal 4 3" xfId="323"/>
    <cellStyle name="Normal 4 3 10" xfId="6549"/>
    <cellStyle name="Normal 4 3 11" xfId="4479"/>
    <cellStyle name="Normal 4 3 12" xfId="2409"/>
    <cellStyle name="Normal 4 3 2" xfId="580"/>
    <cellStyle name="Normal 4 3 2 10" xfId="4736"/>
    <cellStyle name="Normal 4 3 2 11" xfId="2666"/>
    <cellStyle name="Normal 4 3 2 2" xfId="1094"/>
    <cellStyle name="Normal 4 3 2 2 10" xfId="3180"/>
    <cellStyle name="Normal 4 3 2 2 2" xfId="2138"/>
    <cellStyle name="Normal 4 3 2 2 2 2" xfId="18782"/>
    <cellStyle name="Normal 4 3 2 2 2 3" xfId="16698"/>
    <cellStyle name="Normal 4 3 2 2 2 4" xfId="14614"/>
    <cellStyle name="Normal 4 3 2 2 2 5" xfId="12530"/>
    <cellStyle name="Normal 4 3 2 2 2 6" xfId="10446"/>
    <cellStyle name="Normal 4 3 2 2 2 7" xfId="8362"/>
    <cellStyle name="Normal 4 3 2 2 2 8" xfId="6278"/>
    <cellStyle name="Normal 4 3 2 2 2 9" xfId="4222"/>
    <cellStyle name="Normal 4 3 2 2 3" xfId="17740"/>
    <cellStyle name="Normal 4 3 2 2 4" xfId="15656"/>
    <cellStyle name="Normal 4 3 2 2 5" xfId="13572"/>
    <cellStyle name="Normal 4 3 2 2 6" xfId="11488"/>
    <cellStyle name="Normal 4 3 2 2 7" xfId="9404"/>
    <cellStyle name="Normal 4 3 2 2 8" xfId="7320"/>
    <cellStyle name="Normal 4 3 2 2 9" xfId="5250"/>
    <cellStyle name="Normal 4 3 2 3" xfId="1624"/>
    <cellStyle name="Normal 4 3 2 3 2" xfId="18268"/>
    <cellStyle name="Normal 4 3 2 3 3" xfId="16184"/>
    <cellStyle name="Normal 4 3 2 3 4" xfId="14100"/>
    <cellStyle name="Normal 4 3 2 3 5" xfId="12016"/>
    <cellStyle name="Normal 4 3 2 3 6" xfId="9932"/>
    <cellStyle name="Normal 4 3 2 3 7" xfId="7848"/>
    <cellStyle name="Normal 4 3 2 3 8" xfId="5764"/>
    <cellStyle name="Normal 4 3 2 3 9" xfId="3708"/>
    <cellStyle name="Normal 4 3 2 4" xfId="17226"/>
    <cellStyle name="Normal 4 3 2 5" xfId="15142"/>
    <cellStyle name="Normal 4 3 2 6" xfId="13058"/>
    <cellStyle name="Normal 4 3 2 7" xfId="10974"/>
    <cellStyle name="Normal 4 3 2 8" xfId="8890"/>
    <cellStyle name="Normal 4 3 2 9" xfId="6806"/>
    <cellStyle name="Normal 4 3 3" xfId="837"/>
    <cellStyle name="Normal 4 3 3 10" xfId="2923"/>
    <cellStyle name="Normal 4 3 3 2" xfId="1881"/>
    <cellStyle name="Normal 4 3 3 2 2" xfId="18525"/>
    <cellStyle name="Normal 4 3 3 2 3" xfId="16441"/>
    <cellStyle name="Normal 4 3 3 2 4" xfId="14357"/>
    <cellStyle name="Normal 4 3 3 2 5" xfId="12273"/>
    <cellStyle name="Normal 4 3 3 2 6" xfId="10189"/>
    <cellStyle name="Normal 4 3 3 2 7" xfId="8105"/>
    <cellStyle name="Normal 4 3 3 2 8" xfId="6021"/>
    <cellStyle name="Normal 4 3 3 2 9" xfId="3965"/>
    <cellStyle name="Normal 4 3 3 3" xfId="17483"/>
    <cellStyle name="Normal 4 3 3 4" xfId="15399"/>
    <cellStyle name="Normal 4 3 3 5" xfId="13315"/>
    <cellStyle name="Normal 4 3 3 6" xfId="11231"/>
    <cellStyle name="Normal 4 3 3 7" xfId="9147"/>
    <cellStyle name="Normal 4 3 3 8" xfId="7063"/>
    <cellStyle name="Normal 4 3 3 9" xfId="4993"/>
    <cellStyle name="Normal 4 3 4" xfId="1367"/>
    <cellStyle name="Normal 4 3 4 2" xfId="18011"/>
    <cellStyle name="Normal 4 3 4 3" xfId="15927"/>
    <cellStyle name="Normal 4 3 4 4" xfId="13843"/>
    <cellStyle name="Normal 4 3 4 5" xfId="11759"/>
    <cellStyle name="Normal 4 3 4 6" xfId="9675"/>
    <cellStyle name="Normal 4 3 4 7" xfId="7591"/>
    <cellStyle name="Normal 4 3 4 8" xfId="5507"/>
    <cellStyle name="Normal 4 3 4 9" xfId="3451"/>
    <cellStyle name="Normal 4 3 5" xfId="16969"/>
    <cellStyle name="Normal 4 3 6" xfId="14885"/>
    <cellStyle name="Normal 4 3 7" xfId="12801"/>
    <cellStyle name="Normal 4 3 8" xfId="10717"/>
    <cellStyle name="Normal 4 3 9" xfId="8633"/>
    <cellStyle name="Normal 4 4" xfId="342"/>
    <cellStyle name="Normal 4 4 10" xfId="4498"/>
    <cellStyle name="Normal 4 4 11" xfId="2428"/>
    <cellStyle name="Normal 4 4 2" xfId="856"/>
    <cellStyle name="Normal 4 4 2 10" xfId="2942"/>
    <cellStyle name="Normal 4 4 2 2" xfId="1900"/>
    <cellStyle name="Normal 4 4 2 2 2" xfId="18544"/>
    <cellStyle name="Normal 4 4 2 2 3" xfId="16460"/>
    <cellStyle name="Normal 4 4 2 2 4" xfId="14376"/>
    <cellStyle name="Normal 4 4 2 2 5" xfId="12292"/>
    <cellStyle name="Normal 4 4 2 2 6" xfId="10208"/>
    <cellStyle name="Normal 4 4 2 2 7" xfId="8124"/>
    <cellStyle name="Normal 4 4 2 2 8" xfId="6040"/>
    <cellStyle name="Normal 4 4 2 2 9" xfId="3984"/>
    <cellStyle name="Normal 4 4 2 3" xfId="17502"/>
    <cellStyle name="Normal 4 4 2 4" xfId="15418"/>
    <cellStyle name="Normal 4 4 2 5" xfId="13334"/>
    <cellStyle name="Normal 4 4 2 6" xfId="11250"/>
    <cellStyle name="Normal 4 4 2 7" xfId="9166"/>
    <cellStyle name="Normal 4 4 2 8" xfId="7082"/>
    <cellStyle name="Normal 4 4 2 9" xfId="5012"/>
    <cellStyle name="Normal 4 4 3" xfId="1386"/>
    <cellStyle name="Normal 4 4 3 2" xfId="18030"/>
    <cellStyle name="Normal 4 4 3 3" xfId="15946"/>
    <cellStyle name="Normal 4 4 3 4" xfId="13862"/>
    <cellStyle name="Normal 4 4 3 5" xfId="11778"/>
    <cellStyle name="Normal 4 4 3 6" xfId="9694"/>
    <cellStyle name="Normal 4 4 3 7" xfId="7610"/>
    <cellStyle name="Normal 4 4 3 8" xfId="5526"/>
    <cellStyle name="Normal 4 4 3 9" xfId="3470"/>
    <cellStyle name="Normal 4 4 4" xfId="16988"/>
    <cellStyle name="Normal 4 4 5" xfId="14904"/>
    <cellStyle name="Normal 4 4 6" xfId="12820"/>
    <cellStyle name="Normal 4 4 7" xfId="10736"/>
    <cellStyle name="Normal 4 4 8" xfId="8652"/>
    <cellStyle name="Normal 4 4 9" xfId="6568"/>
    <cellStyle name="Normal 4 5" xfId="599"/>
    <cellStyle name="Normal 4 5 10" xfId="2685"/>
    <cellStyle name="Normal 4 5 2" xfId="1643"/>
    <cellStyle name="Normal 4 5 2 2" xfId="18287"/>
    <cellStyle name="Normal 4 5 2 3" xfId="16203"/>
    <cellStyle name="Normal 4 5 2 4" xfId="14119"/>
    <cellStyle name="Normal 4 5 2 5" xfId="12035"/>
    <cellStyle name="Normal 4 5 2 6" xfId="9951"/>
    <cellStyle name="Normal 4 5 2 7" xfId="7867"/>
    <cellStyle name="Normal 4 5 2 8" xfId="5783"/>
    <cellStyle name="Normal 4 5 2 9" xfId="3727"/>
    <cellStyle name="Normal 4 5 3" xfId="17245"/>
    <cellStyle name="Normal 4 5 4" xfId="15161"/>
    <cellStyle name="Normal 4 5 5" xfId="13077"/>
    <cellStyle name="Normal 4 5 6" xfId="10993"/>
    <cellStyle name="Normal 4 5 7" xfId="8909"/>
    <cellStyle name="Normal 4 5 8" xfId="6825"/>
    <cellStyle name="Normal 4 5 9" xfId="4755"/>
    <cellStyle name="Normal 4 6" xfId="1115"/>
    <cellStyle name="Normal 4 6 2" xfId="17761"/>
    <cellStyle name="Normal 4 6 3" xfId="15677"/>
    <cellStyle name="Normal 4 6 4" xfId="13593"/>
    <cellStyle name="Normal 4 6 5" xfId="11509"/>
    <cellStyle name="Normal 4 6 6" xfId="9425"/>
    <cellStyle name="Normal 4 6 7" xfId="7341"/>
    <cellStyle name="Normal 4 6 8" xfId="5269"/>
    <cellStyle name="Normal 4 6 9" xfId="3201"/>
    <cellStyle name="Normal 4 7" xfId="16719"/>
    <cellStyle name="Normal 4 8" xfId="14635"/>
    <cellStyle name="Normal 4 9" xfId="12551"/>
    <cellStyle name="Normal 5" xfId="56"/>
    <cellStyle name="Normal 5 10" xfId="8384"/>
    <cellStyle name="Normal 5 11" xfId="6300"/>
    <cellStyle name="Normal 5 12" xfId="4242"/>
    <cellStyle name="Normal 5 13" xfId="2160"/>
    <cellStyle name="Normal 5 2" xfId="324"/>
    <cellStyle name="Normal 5 2 10" xfId="6550"/>
    <cellStyle name="Normal 5 2 11" xfId="4480"/>
    <cellStyle name="Normal 5 2 12" xfId="2410"/>
    <cellStyle name="Normal 5 2 2" xfId="581"/>
    <cellStyle name="Normal 5 2 2 10" xfId="4737"/>
    <cellStyle name="Normal 5 2 2 11" xfId="2667"/>
    <cellStyle name="Normal 5 2 2 2" xfId="1095"/>
    <cellStyle name="Normal 5 2 2 2 10" xfId="3181"/>
    <cellStyle name="Normal 5 2 2 2 2" xfId="2139"/>
    <cellStyle name="Normal 5 2 2 2 2 2" xfId="18783"/>
    <cellStyle name="Normal 5 2 2 2 2 3" xfId="16699"/>
    <cellStyle name="Normal 5 2 2 2 2 4" xfId="14615"/>
    <cellStyle name="Normal 5 2 2 2 2 5" xfId="12531"/>
    <cellStyle name="Normal 5 2 2 2 2 6" xfId="10447"/>
    <cellStyle name="Normal 5 2 2 2 2 7" xfId="8363"/>
    <cellStyle name="Normal 5 2 2 2 2 8" xfId="6279"/>
    <cellStyle name="Normal 5 2 2 2 2 9" xfId="4223"/>
    <cellStyle name="Normal 5 2 2 2 3" xfId="17741"/>
    <cellStyle name="Normal 5 2 2 2 4" xfId="15657"/>
    <cellStyle name="Normal 5 2 2 2 5" xfId="13573"/>
    <cellStyle name="Normal 5 2 2 2 6" xfId="11489"/>
    <cellStyle name="Normal 5 2 2 2 7" xfId="9405"/>
    <cellStyle name="Normal 5 2 2 2 8" xfId="7321"/>
    <cellStyle name="Normal 5 2 2 2 9" xfId="5251"/>
    <cellStyle name="Normal 5 2 2 3" xfId="1625"/>
    <cellStyle name="Normal 5 2 2 3 2" xfId="18269"/>
    <cellStyle name="Normal 5 2 2 3 3" xfId="16185"/>
    <cellStyle name="Normal 5 2 2 3 4" xfId="14101"/>
    <cellStyle name="Normal 5 2 2 3 5" xfId="12017"/>
    <cellStyle name="Normal 5 2 2 3 6" xfId="9933"/>
    <cellStyle name="Normal 5 2 2 3 7" xfId="7849"/>
    <cellStyle name="Normal 5 2 2 3 8" xfId="5765"/>
    <cellStyle name="Normal 5 2 2 3 9" xfId="3709"/>
    <cellStyle name="Normal 5 2 2 4" xfId="17227"/>
    <cellStyle name="Normal 5 2 2 5" xfId="15143"/>
    <cellStyle name="Normal 5 2 2 6" xfId="13059"/>
    <cellStyle name="Normal 5 2 2 7" xfId="10975"/>
    <cellStyle name="Normal 5 2 2 8" xfId="8891"/>
    <cellStyle name="Normal 5 2 2 9" xfId="6807"/>
    <cellStyle name="Normal 5 2 3" xfId="838"/>
    <cellStyle name="Normal 5 2 3 10" xfId="2924"/>
    <cellStyle name="Normal 5 2 3 2" xfId="1882"/>
    <cellStyle name="Normal 5 2 3 2 2" xfId="18526"/>
    <cellStyle name="Normal 5 2 3 2 3" xfId="16442"/>
    <cellStyle name="Normal 5 2 3 2 4" xfId="14358"/>
    <cellStyle name="Normal 5 2 3 2 5" xfId="12274"/>
    <cellStyle name="Normal 5 2 3 2 6" xfId="10190"/>
    <cellStyle name="Normal 5 2 3 2 7" xfId="8106"/>
    <cellStyle name="Normal 5 2 3 2 8" xfId="6022"/>
    <cellStyle name="Normal 5 2 3 2 9" xfId="3966"/>
    <cellStyle name="Normal 5 2 3 3" xfId="17484"/>
    <cellStyle name="Normal 5 2 3 4" xfId="15400"/>
    <cellStyle name="Normal 5 2 3 5" xfId="13316"/>
    <cellStyle name="Normal 5 2 3 6" xfId="11232"/>
    <cellStyle name="Normal 5 2 3 7" xfId="9148"/>
    <cellStyle name="Normal 5 2 3 8" xfId="7064"/>
    <cellStyle name="Normal 5 2 3 9" xfId="4994"/>
    <cellStyle name="Normal 5 2 4" xfId="1368"/>
    <cellStyle name="Normal 5 2 4 2" xfId="18012"/>
    <cellStyle name="Normal 5 2 4 3" xfId="15928"/>
    <cellStyle name="Normal 5 2 4 4" xfId="13844"/>
    <cellStyle name="Normal 5 2 4 5" xfId="11760"/>
    <cellStyle name="Normal 5 2 4 6" xfId="9676"/>
    <cellStyle name="Normal 5 2 4 7" xfId="7592"/>
    <cellStyle name="Normal 5 2 4 8" xfId="5508"/>
    <cellStyle name="Normal 5 2 4 9" xfId="3452"/>
    <cellStyle name="Normal 5 2 5" xfId="16970"/>
    <cellStyle name="Normal 5 2 6" xfId="14886"/>
    <cellStyle name="Normal 5 2 7" xfId="12802"/>
    <cellStyle name="Normal 5 2 8" xfId="10718"/>
    <cellStyle name="Normal 5 2 9" xfId="8634"/>
    <cellStyle name="Normal 5 3" xfId="343"/>
    <cellStyle name="Normal 5 3 10" xfId="4499"/>
    <cellStyle name="Normal 5 3 11" xfId="2429"/>
    <cellStyle name="Normal 5 3 2" xfId="857"/>
    <cellStyle name="Normal 5 3 2 10" xfId="2943"/>
    <cellStyle name="Normal 5 3 2 2" xfId="1901"/>
    <cellStyle name="Normal 5 3 2 2 2" xfId="18545"/>
    <cellStyle name="Normal 5 3 2 2 3" xfId="16461"/>
    <cellStyle name="Normal 5 3 2 2 4" xfId="14377"/>
    <cellStyle name="Normal 5 3 2 2 5" xfId="12293"/>
    <cellStyle name="Normal 5 3 2 2 6" xfId="10209"/>
    <cellStyle name="Normal 5 3 2 2 7" xfId="8125"/>
    <cellStyle name="Normal 5 3 2 2 8" xfId="6041"/>
    <cellStyle name="Normal 5 3 2 2 9" xfId="3985"/>
    <cellStyle name="Normal 5 3 2 3" xfId="17503"/>
    <cellStyle name="Normal 5 3 2 4" xfId="15419"/>
    <cellStyle name="Normal 5 3 2 5" xfId="13335"/>
    <cellStyle name="Normal 5 3 2 6" xfId="11251"/>
    <cellStyle name="Normal 5 3 2 7" xfId="9167"/>
    <cellStyle name="Normal 5 3 2 8" xfId="7083"/>
    <cellStyle name="Normal 5 3 2 9" xfId="5013"/>
    <cellStyle name="Normal 5 3 3" xfId="1387"/>
    <cellStyle name="Normal 5 3 3 2" xfId="18031"/>
    <cellStyle name="Normal 5 3 3 3" xfId="15947"/>
    <cellStyle name="Normal 5 3 3 4" xfId="13863"/>
    <cellStyle name="Normal 5 3 3 5" xfId="11779"/>
    <cellStyle name="Normal 5 3 3 6" xfId="9695"/>
    <cellStyle name="Normal 5 3 3 7" xfId="7611"/>
    <cellStyle name="Normal 5 3 3 8" xfId="5527"/>
    <cellStyle name="Normal 5 3 3 9" xfId="3471"/>
    <cellStyle name="Normal 5 3 4" xfId="16989"/>
    <cellStyle name="Normal 5 3 5" xfId="14905"/>
    <cellStyle name="Normal 5 3 6" xfId="12821"/>
    <cellStyle name="Normal 5 3 7" xfId="10737"/>
    <cellStyle name="Normal 5 3 8" xfId="8653"/>
    <cellStyle name="Normal 5 3 9" xfId="6569"/>
    <cellStyle name="Normal 5 4" xfId="600"/>
    <cellStyle name="Normal 5 4 10" xfId="2686"/>
    <cellStyle name="Normal 5 4 2" xfId="1644"/>
    <cellStyle name="Normal 5 4 2 2" xfId="18288"/>
    <cellStyle name="Normal 5 4 2 3" xfId="16204"/>
    <cellStyle name="Normal 5 4 2 4" xfId="14120"/>
    <cellStyle name="Normal 5 4 2 5" xfId="12036"/>
    <cellStyle name="Normal 5 4 2 6" xfId="9952"/>
    <cellStyle name="Normal 5 4 2 7" xfId="7868"/>
    <cellStyle name="Normal 5 4 2 8" xfId="5784"/>
    <cellStyle name="Normal 5 4 2 9" xfId="3728"/>
    <cellStyle name="Normal 5 4 3" xfId="17246"/>
    <cellStyle name="Normal 5 4 4" xfId="15162"/>
    <cellStyle name="Normal 5 4 5" xfId="13078"/>
    <cellStyle name="Normal 5 4 6" xfId="10994"/>
    <cellStyle name="Normal 5 4 7" xfId="8910"/>
    <cellStyle name="Normal 5 4 8" xfId="6826"/>
    <cellStyle name="Normal 5 4 9" xfId="4756"/>
    <cellStyle name="Normal 5 5" xfId="1116"/>
    <cellStyle name="Normal 5 5 2" xfId="17762"/>
    <cellStyle name="Normal 5 5 3" xfId="15678"/>
    <cellStyle name="Normal 5 5 4" xfId="13594"/>
    <cellStyle name="Normal 5 5 5" xfId="11510"/>
    <cellStyle name="Normal 5 5 6" xfId="9426"/>
    <cellStyle name="Normal 5 5 7" xfId="7342"/>
    <cellStyle name="Normal 5 5 8" xfId="5270"/>
    <cellStyle name="Normal 5 5 9" xfId="3202"/>
    <cellStyle name="Normal 5 6" xfId="16720"/>
    <cellStyle name="Normal 5 7" xfId="14636"/>
    <cellStyle name="Normal 5 8" xfId="12552"/>
    <cellStyle name="Normal 5 9" xfId="10468"/>
    <cellStyle name="Normal 6" xfId="69"/>
    <cellStyle name="Normal 6 10" xfId="6313"/>
    <cellStyle name="Normal 6 11" xfId="4255"/>
    <cellStyle name="Normal 6 12" xfId="2173"/>
    <cellStyle name="Normal 6 2" xfId="356"/>
    <cellStyle name="Normal 6 2 10" xfId="4512"/>
    <cellStyle name="Normal 6 2 11" xfId="2442"/>
    <cellStyle name="Normal 6 2 2" xfId="870"/>
    <cellStyle name="Normal 6 2 2 10" xfId="2956"/>
    <cellStyle name="Normal 6 2 2 2" xfId="1914"/>
    <cellStyle name="Normal 6 2 2 2 2" xfId="18558"/>
    <cellStyle name="Normal 6 2 2 2 3" xfId="16474"/>
    <cellStyle name="Normal 6 2 2 2 4" xfId="14390"/>
    <cellStyle name="Normal 6 2 2 2 5" xfId="12306"/>
    <cellStyle name="Normal 6 2 2 2 6" xfId="10222"/>
    <cellStyle name="Normal 6 2 2 2 7" xfId="8138"/>
    <cellStyle name="Normal 6 2 2 2 8" xfId="6054"/>
    <cellStyle name="Normal 6 2 2 2 9" xfId="3998"/>
    <cellStyle name="Normal 6 2 2 3" xfId="17516"/>
    <cellStyle name="Normal 6 2 2 4" xfId="15432"/>
    <cellStyle name="Normal 6 2 2 5" xfId="13348"/>
    <cellStyle name="Normal 6 2 2 6" xfId="11264"/>
    <cellStyle name="Normal 6 2 2 7" xfId="9180"/>
    <cellStyle name="Normal 6 2 2 8" xfId="7096"/>
    <cellStyle name="Normal 6 2 2 9" xfId="5026"/>
    <cellStyle name="Normal 6 2 3" xfId="1400"/>
    <cellStyle name="Normal 6 2 3 2" xfId="18044"/>
    <cellStyle name="Normal 6 2 3 3" xfId="15960"/>
    <cellStyle name="Normal 6 2 3 4" xfId="13876"/>
    <cellStyle name="Normal 6 2 3 5" xfId="11792"/>
    <cellStyle name="Normal 6 2 3 6" xfId="9708"/>
    <cellStyle name="Normal 6 2 3 7" xfId="7624"/>
    <cellStyle name="Normal 6 2 3 8" xfId="5540"/>
    <cellStyle name="Normal 6 2 3 9" xfId="3484"/>
    <cellStyle name="Normal 6 2 4" xfId="17002"/>
    <cellStyle name="Normal 6 2 5" xfId="14918"/>
    <cellStyle name="Normal 6 2 6" xfId="12834"/>
    <cellStyle name="Normal 6 2 7" xfId="10750"/>
    <cellStyle name="Normal 6 2 8" xfId="8666"/>
    <cellStyle name="Normal 6 2 9" xfId="6582"/>
    <cellStyle name="Normal 6 3" xfId="613"/>
    <cellStyle name="Normal 6 3 10" xfId="2699"/>
    <cellStyle name="Normal 6 3 2" xfId="1657"/>
    <cellStyle name="Normal 6 3 2 2" xfId="18301"/>
    <cellStyle name="Normal 6 3 2 3" xfId="16217"/>
    <cellStyle name="Normal 6 3 2 4" xfId="14133"/>
    <cellStyle name="Normal 6 3 2 5" xfId="12049"/>
    <cellStyle name="Normal 6 3 2 6" xfId="9965"/>
    <cellStyle name="Normal 6 3 2 7" xfId="7881"/>
    <cellStyle name="Normal 6 3 2 8" xfId="5797"/>
    <cellStyle name="Normal 6 3 2 9" xfId="3741"/>
    <cellStyle name="Normal 6 3 3" xfId="17259"/>
    <cellStyle name="Normal 6 3 4" xfId="15175"/>
    <cellStyle name="Normal 6 3 5" xfId="13091"/>
    <cellStyle name="Normal 6 3 6" xfId="11007"/>
    <cellStyle name="Normal 6 3 7" xfId="8923"/>
    <cellStyle name="Normal 6 3 8" xfId="6839"/>
    <cellStyle name="Normal 6 3 9" xfId="4769"/>
    <cellStyle name="Normal 6 4" xfId="1129"/>
    <cellStyle name="Normal 6 4 2" xfId="17775"/>
    <cellStyle name="Normal 6 4 3" xfId="15691"/>
    <cellStyle name="Normal 6 4 4" xfId="13607"/>
    <cellStyle name="Normal 6 4 5" xfId="11523"/>
    <cellStyle name="Normal 6 4 6" xfId="9439"/>
    <cellStyle name="Normal 6 4 7" xfId="7355"/>
    <cellStyle name="Normal 6 4 8" xfId="5283"/>
    <cellStyle name="Normal 6 4 9" xfId="3215"/>
    <cellStyle name="Normal 6 5" xfId="16733"/>
    <cellStyle name="Normal 6 6" xfId="14649"/>
    <cellStyle name="Normal 6 7" xfId="12565"/>
    <cellStyle name="Normal 6 8" xfId="10481"/>
    <cellStyle name="Normal 6 9" xfId="8397"/>
    <cellStyle name="Note" xfId="16" builtinId="10" customBuiltin="1"/>
    <cellStyle name="Output" xfId="11" builtinId="21" customBuiltin="1"/>
    <cellStyle name="Percent" xfId="43" builtinId="5"/>
    <cellStyle name="Percent 2" xfId="85"/>
    <cellStyle name="Percent 2 10" xfId="6327"/>
    <cellStyle name="Percent 2 11" xfId="4268"/>
    <cellStyle name="Percent 2 12" xfId="2187"/>
    <cellStyle name="Percent 2 2" xfId="369"/>
    <cellStyle name="Percent 2 2 10" xfId="4525"/>
    <cellStyle name="Percent 2 2 11" xfId="2455"/>
    <cellStyle name="Percent 2 2 2" xfId="883"/>
    <cellStyle name="Percent 2 2 2 10" xfId="2969"/>
    <cellStyle name="Percent 2 2 2 2" xfId="1927"/>
    <cellStyle name="Percent 2 2 2 2 2" xfId="18571"/>
    <cellStyle name="Percent 2 2 2 2 3" xfId="16487"/>
    <cellStyle name="Percent 2 2 2 2 4" xfId="14403"/>
    <cellStyle name="Percent 2 2 2 2 5" xfId="12319"/>
    <cellStyle name="Percent 2 2 2 2 6" xfId="10235"/>
    <cellStyle name="Percent 2 2 2 2 7" xfId="8151"/>
    <cellStyle name="Percent 2 2 2 2 8" xfId="6067"/>
    <cellStyle name="Percent 2 2 2 2 9" xfId="4011"/>
    <cellStyle name="Percent 2 2 2 3" xfId="17529"/>
    <cellStyle name="Percent 2 2 2 4" xfId="15445"/>
    <cellStyle name="Percent 2 2 2 5" xfId="13361"/>
    <cellStyle name="Percent 2 2 2 6" xfId="11277"/>
    <cellStyle name="Percent 2 2 2 7" xfId="9193"/>
    <cellStyle name="Percent 2 2 2 8" xfId="7109"/>
    <cellStyle name="Percent 2 2 2 9" xfId="5039"/>
    <cellStyle name="Percent 2 2 3" xfId="1413"/>
    <cellStyle name="Percent 2 2 3 2" xfId="18057"/>
    <cellStyle name="Percent 2 2 3 3" xfId="15973"/>
    <cellStyle name="Percent 2 2 3 4" xfId="13889"/>
    <cellStyle name="Percent 2 2 3 5" xfId="11805"/>
    <cellStyle name="Percent 2 2 3 6" xfId="9721"/>
    <cellStyle name="Percent 2 2 3 7" xfId="7637"/>
    <cellStyle name="Percent 2 2 3 8" xfId="5553"/>
    <cellStyle name="Percent 2 2 3 9" xfId="3497"/>
    <cellStyle name="Percent 2 2 4" xfId="17015"/>
    <cellStyle name="Percent 2 2 5" xfId="14931"/>
    <cellStyle name="Percent 2 2 6" xfId="12847"/>
    <cellStyle name="Percent 2 2 7" xfId="10763"/>
    <cellStyle name="Percent 2 2 8" xfId="8679"/>
    <cellStyle name="Percent 2 2 9" xfId="6595"/>
    <cellStyle name="Percent 2 3" xfId="626"/>
    <cellStyle name="Percent 2 3 10" xfId="2712"/>
    <cellStyle name="Percent 2 3 2" xfId="1670"/>
    <cellStyle name="Percent 2 3 2 2" xfId="18314"/>
    <cellStyle name="Percent 2 3 2 3" xfId="16230"/>
    <cellStyle name="Percent 2 3 2 4" xfId="14146"/>
    <cellStyle name="Percent 2 3 2 5" xfId="12062"/>
    <cellStyle name="Percent 2 3 2 6" xfId="9978"/>
    <cellStyle name="Percent 2 3 2 7" xfId="7894"/>
    <cellStyle name="Percent 2 3 2 8" xfId="5810"/>
    <cellStyle name="Percent 2 3 2 9" xfId="3754"/>
    <cellStyle name="Percent 2 3 3" xfId="17272"/>
    <cellStyle name="Percent 2 3 4" xfId="15188"/>
    <cellStyle name="Percent 2 3 5" xfId="13104"/>
    <cellStyle name="Percent 2 3 6" xfId="11020"/>
    <cellStyle name="Percent 2 3 7" xfId="8936"/>
    <cellStyle name="Percent 2 3 8" xfId="6852"/>
    <cellStyle name="Percent 2 3 9" xfId="4782"/>
    <cellStyle name="Percent 2 4" xfId="1145"/>
    <cellStyle name="Percent 2 4 2" xfId="17789"/>
    <cellStyle name="Percent 2 4 3" xfId="15705"/>
    <cellStyle name="Percent 2 4 4" xfId="13621"/>
    <cellStyle name="Percent 2 4 5" xfId="11537"/>
    <cellStyle name="Percent 2 4 6" xfId="9453"/>
    <cellStyle name="Percent 2 4 7" xfId="7369"/>
    <cellStyle name="Percent 2 4 8" xfId="5296"/>
    <cellStyle name="Percent 2 4 9" xfId="3229"/>
    <cellStyle name="Percent 2 5" xfId="16747"/>
    <cellStyle name="Percent 2 6" xfId="14663"/>
    <cellStyle name="Percent 2 7" xfId="12579"/>
    <cellStyle name="Percent 2 8" xfId="10495"/>
    <cellStyle name="Percent 2 9" xfId="8411"/>
    <cellStyle name="Percent 3" xfId="82"/>
    <cellStyle name="Percent 3 2" xfId="1142"/>
    <cellStyle name="Percent 4" xfId="71"/>
    <cellStyle name="Percent 4 10" xfId="6315"/>
    <cellStyle name="Percent 4 11" xfId="4257"/>
    <cellStyle name="Percent 4 12" xfId="2175"/>
    <cellStyle name="Percent 4 2" xfId="358"/>
    <cellStyle name="Percent 4 2 10" xfId="4514"/>
    <cellStyle name="Percent 4 2 11" xfId="2444"/>
    <cellStyle name="Percent 4 2 2" xfId="872"/>
    <cellStyle name="Percent 4 2 2 10" xfId="2958"/>
    <cellStyle name="Percent 4 2 2 2" xfId="1916"/>
    <cellStyle name="Percent 4 2 2 2 2" xfId="18560"/>
    <cellStyle name="Percent 4 2 2 2 3" xfId="16476"/>
    <cellStyle name="Percent 4 2 2 2 4" xfId="14392"/>
    <cellStyle name="Percent 4 2 2 2 5" xfId="12308"/>
    <cellStyle name="Percent 4 2 2 2 6" xfId="10224"/>
    <cellStyle name="Percent 4 2 2 2 7" xfId="8140"/>
    <cellStyle name="Percent 4 2 2 2 8" xfId="6056"/>
    <cellStyle name="Percent 4 2 2 2 9" xfId="4000"/>
    <cellStyle name="Percent 4 2 2 3" xfId="17518"/>
    <cellStyle name="Percent 4 2 2 4" xfId="15434"/>
    <cellStyle name="Percent 4 2 2 5" xfId="13350"/>
    <cellStyle name="Percent 4 2 2 6" xfId="11266"/>
    <cellStyle name="Percent 4 2 2 7" xfId="9182"/>
    <cellStyle name="Percent 4 2 2 8" xfId="7098"/>
    <cellStyle name="Percent 4 2 2 9" xfId="5028"/>
    <cellStyle name="Percent 4 2 3" xfId="1402"/>
    <cellStyle name="Percent 4 2 3 2" xfId="18046"/>
    <cellStyle name="Percent 4 2 3 3" xfId="15962"/>
    <cellStyle name="Percent 4 2 3 4" xfId="13878"/>
    <cellStyle name="Percent 4 2 3 5" xfId="11794"/>
    <cellStyle name="Percent 4 2 3 6" xfId="9710"/>
    <cellStyle name="Percent 4 2 3 7" xfId="7626"/>
    <cellStyle name="Percent 4 2 3 8" xfId="5542"/>
    <cellStyle name="Percent 4 2 3 9" xfId="3486"/>
    <cellStyle name="Percent 4 2 4" xfId="17004"/>
    <cellStyle name="Percent 4 2 5" xfId="14920"/>
    <cellStyle name="Percent 4 2 6" xfId="12836"/>
    <cellStyle name="Percent 4 2 7" xfId="10752"/>
    <cellStyle name="Percent 4 2 8" xfId="8668"/>
    <cellStyle name="Percent 4 2 9" xfId="6584"/>
    <cellStyle name="Percent 4 3" xfId="615"/>
    <cellStyle name="Percent 4 3 10" xfId="2701"/>
    <cellStyle name="Percent 4 3 2" xfId="1659"/>
    <cellStyle name="Percent 4 3 2 2" xfId="18303"/>
    <cellStyle name="Percent 4 3 2 3" xfId="16219"/>
    <cellStyle name="Percent 4 3 2 4" xfId="14135"/>
    <cellStyle name="Percent 4 3 2 5" xfId="12051"/>
    <cellStyle name="Percent 4 3 2 6" xfId="9967"/>
    <cellStyle name="Percent 4 3 2 7" xfId="7883"/>
    <cellStyle name="Percent 4 3 2 8" xfId="5799"/>
    <cellStyle name="Percent 4 3 2 9" xfId="3743"/>
    <cellStyle name="Percent 4 3 3" xfId="17261"/>
    <cellStyle name="Percent 4 3 4" xfId="15177"/>
    <cellStyle name="Percent 4 3 5" xfId="13093"/>
    <cellStyle name="Percent 4 3 6" xfId="11009"/>
    <cellStyle name="Percent 4 3 7" xfId="8925"/>
    <cellStyle name="Percent 4 3 8" xfId="6841"/>
    <cellStyle name="Percent 4 3 9" xfId="4771"/>
    <cellStyle name="Percent 4 4" xfId="1131"/>
    <cellStyle name="Percent 4 4 2" xfId="17777"/>
    <cellStyle name="Percent 4 4 3" xfId="15693"/>
    <cellStyle name="Percent 4 4 4" xfId="13609"/>
    <cellStyle name="Percent 4 4 5" xfId="11525"/>
    <cellStyle name="Percent 4 4 6" xfId="9441"/>
    <cellStyle name="Percent 4 4 7" xfId="7357"/>
    <cellStyle name="Percent 4 4 8" xfId="5285"/>
    <cellStyle name="Percent 4 4 9" xfId="3217"/>
    <cellStyle name="Percent 4 5" xfId="16735"/>
    <cellStyle name="Percent 4 6" xfId="14651"/>
    <cellStyle name="Percent 4 7" xfId="12567"/>
    <cellStyle name="Percent 4 8" xfId="10483"/>
    <cellStyle name="Percent 4 9" xfId="8399"/>
    <cellStyle name="Title" xfId="2" builtinId="15" customBuiltin="1"/>
    <cellStyle name="Total" xfId="18" builtinId="25" customBuiltin="1"/>
    <cellStyle name="Warning Text" xfId="1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8</xdr:col>
      <xdr:colOff>1028699</xdr:colOff>
      <xdr:row>6</xdr:row>
      <xdr:rowOff>0</xdr:rowOff>
    </xdr:to>
    <xdr:pic>
      <xdr:nvPicPr>
        <xdr:cNvPr id="14" name="Picture 13"/>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10163174" cy="952500"/>
        </a:xfrm>
        <a:prstGeom prst="rect">
          <a:avLst/>
        </a:prstGeom>
      </xdr:spPr>
    </xdr:pic>
    <xdr:clientData/>
  </xdr:twoCellAnchor>
  <xdr:twoCellAnchor editAs="oneCell">
    <xdr:from>
      <xdr:col>0</xdr:col>
      <xdr:colOff>0</xdr:colOff>
      <xdr:row>115</xdr:row>
      <xdr:rowOff>28575</xdr:rowOff>
    </xdr:from>
    <xdr:to>
      <xdr:col>8</xdr:col>
      <xdr:colOff>1028699</xdr:colOff>
      <xdr:row>121</xdr:row>
      <xdr:rowOff>9525</xdr:rowOff>
    </xdr:to>
    <xdr:pic>
      <xdr:nvPicPr>
        <xdr:cNvPr id="16" name="Picture 15"/>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9279850"/>
          <a:ext cx="10163174" cy="952500"/>
        </a:xfrm>
        <a:prstGeom prst="rect">
          <a:avLst/>
        </a:prstGeom>
      </xdr:spPr>
    </xdr:pic>
    <xdr:clientData/>
  </xdr:twoCellAnchor>
  <xdr:twoCellAnchor editAs="oneCell">
    <xdr:from>
      <xdr:col>0</xdr:col>
      <xdr:colOff>0</xdr:colOff>
      <xdr:row>225</xdr:row>
      <xdr:rowOff>19049</xdr:rowOff>
    </xdr:from>
    <xdr:to>
      <xdr:col>8</xdr:col>
      <xdr:colOff>1028699</xdr:colOff>
      <xdr:row>230</xdr:row>
      <xdr:rowOff>133349</xdr:rowOff>
    </xdr:to>
    <xdr:pic>
      <xdr:nvPicPr>
        <xdr:cNvPr id="17" name="Picture 16"/>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4195999"/>
          <a:ext cx="10163174" cy="923925"/>
        </a:xfrm>
        <a:prstGeom prst="rect">
          <a:avLst/>
        </a:prstGeom>
      </xdr:spPr>
    </xdr:pic>
    <xdr:clientData/>
  </xdr:twoCellAnchor>
  <xdr:twoCellAnchor editAs="oneCell">
    <xdr:from>
      <xdr:col>0</xdr:col>
      <xdr:colOff>0</xdr:colOff>
      <xdr:row>332</xdr:row>
      <xdr:rowOff>0</xdr:rowOff>
    </xdr:from>
    <xdr:to>
      <xdr:col>8</xdr:col>
      <xdr:colOff>1028699</xdr:colOff>
      <xdr:row>337</xdr:row>
      <xdr:rowOff>171450</xdr:rowOff>
    </xdr:to>
    <xdr:pic>
      <xdr:nvPicPr>
        <xdr:cNvPr id="19" name="Picture 18"/>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3885425"/>
          <a:ext cx="10163174"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jse.co.za/trade/derivative-market/currency-derivatives/reports" TargetMode="External"/><Relationship Id="rId1" Type="http://schemas.openxmlformats.org/officeDocument/2006/relationships/hyperlink" Target="https://www.jse.co.za/trade/derivative-market/equity-derivatives/report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3:N424"/>
  <sheetViews>
    <sheetView showGridLines="0" tabSelected="1" topLeftCell="A160" zoomScaleNormal="100" workbookViewId="0">
      <selection activeCell="F189" sqref="F189"/>
    </sheetView>
  </sheetViews>
  <sheetFormatPr defaultColWidth="9.21875" defaultRowHeight="13.2" x14ac:dyDescent="0.25"/>
  <cols>
    <col min="1" max="1" width="35" style="10" customWidth="1"/>
    <col min="2" max="2" width="14" style="10" customWidth="1"/>
    <col min="3" max="3" width="16.44140625" style="10" customWidth="1"/>
    <col min="4" max="4" width="13.21875" style="10" customWidth="1"/>
    <col min="5" max="5" width="10.77734375" style="10" customWidth="1"/>
    <col min="6" max="6" width="15.5546875" style="10" bestFit="1" customWidth="1"/>
    <col min="7" max="8" width="16" style="10" bestFit="1" customWidth="1"/>
    <col min="9" max="9" width="15.5546875" style="10" bestFit="1" customWidth="1"/>
    <col min="10" max="10" width="18.77734375" style="10" bestFit="1" customWidth="1"/>
    <col min="11" max="11" width="18.77734375" style="170" bestFit="1" customWidth="1"/>
    <col min="12" max="12" width="17.21875" style="170" customWidth="1"/>
    <col min="13" max="16384" width="9.21875" style="10"/>
  </cols>
  <sheetData>
    <row r="3" spans="1:12" x14ac:dyDescent="0.25">
      <c r="H3" s="125">
        <v>44196</v>
      </c>
    </row>
    <row r="7" spans="1:12" x14ac:dyDescent="0.25">
      <c r="A7" s="107" t="str">
        <f>"Market Profile - "&amp; TEXT($H$3,"MMM")&amp;" "&amp;TEXT($H$3,"YYYY")</f>
        <v>Market Profile - Dec 2020</v>
      </c>
    </row>
    <row r="8" spans="1:12" x14ac:dyDescent="0.25">
      <c r="A8" s="107"/>
      <c r="G8" s="376" t="s">
        <v>188</v>
      </c>
      <c r="H8" s="376"/>
      <c r="I8" s="376"/>
    </row>
    <row r="9" spans="1:12" x14ac:dyDescent="0.25">
      <c r="A9" s="107"/>
      <c r="G9" s="376"/>
      <c r="H9" s="376"/>
      <c r="I9" s="376"/>
    </row>
    <row r="10" spans="1:12" x14ac:dyDescent="0.25">
      <c r="A10" s="107"/>
    </row>
    <row r="11" spans="1:12" x14ac:dyDescent="0.25">
      <c r="K11" s="167"/>
    </row>
    <row r="12" spans="1:12" s="107" customFormat="1" ht="12.75" customHeight="1" thickBot="1" x14ac:dyDescent="0.3">
      <c r="A12" s="115" t="s">
        <v>0</v>
      </c>
      <c r="B12" s="116"/>
      <c r="C12" s="116"/>
      <c r="D12" s="116"/>
      <c r="E12" s="116"/>
      <c r="F12" s="116"/>
      <c r="G12" s="116"/>
      <c r="H12" s="116"/>
      <c r="I12" s="116"/>
      <c r="K12" s="165"/>
      <c r="L12" s="165"/>
    </row>
    <row r="13" spans="1:12" s="107" customFormat="1" ht="12.75" customHeight="1" x14ac:dyDescent="0.25">
      <c r="A13" s="378" t="s">
        <v>160</v>
      </c>
      <c r="B13" s="269" t="s">
        <v>1</v>
      </c>
      <c r="C13" s="269" t="s">
        <v>169</v>
      </c>
      <c r="D13" s="269" t="s">
        <v>169</v>
      </c>
      <c r="E13" s="269" t="s">
        <v>2</v>
      </c>
      <c r="F13" s="269"/>
      <c r="G13" s="269"/>
      <c r="H13" s="269"/>
      <c r="I13" s="270"/>
      <c r="K13" s="165"/>
      <c r="L13" s="165"/>
    </row>
    <row r="14" spans="1:12" s="107" customFormat="1" ht="12.75" customHeight="1" x14ac:dyDescent="0.25">
      <c r="A14" s="378"/>
      <c r="B14" s="269" t="s">
        <v>3</v>
      </c>
      <c r="C14" s="269" t="s">
        <v>4</v>
      </c>
      <c r="D14" s="269" t="s">
        <v>4</v>
      </c>
      <c r="E14" s="269" t="s">
        <v>5</v>
      </c>
      <c r="F14" s="269"/>
      <c r="G14" s="269"/>
      <c r="H14" s="269"/>
      <c r="I14" s="270"/>
      <c r="K14" s="165"/>
      <c r="L14" s="165"/>
    </row>
    <row r="15" spans="1:12" s="107" customFormat="1" ht="12.75" customHeight="1" thickBot="1" x14ac:dyDescent="0.3">
      <c r="A15" s="379"/>
      <c r="B15" s="271" t="str">
        <f>TEXT($H$3,"MMM")&amp;" "&amp;TEXT($H$3,"YYYY")</f>
        <v>Dec 2020</v>
      </c>
      <c r="C15" s="271" t="str">
        <f>TEXT($H$3,"YYYY")</f>
        <v>2020</v>
      </c>
      <c r="D15" s="272">
        <f>TEXT($H$3,"YYYY")-1</f>
        <v>2019</v>
      </c>
      <c r="E15" s="273" t="s">
        <v>6</v>
      </c>
      <c r="F15" s="274">
        <f>TEXT($H$3,"YYYY")-1</f>
        <v>2019</v>
      </c>
      <c r="G15" s="274">
        <f>TEXT($H$3,"YYYY")-2</f>
        <v>2018</v>
      </c>
      <c r="H15" s="274">
        <f>TEXT($H$3,"YYYY")-3</f>
        <v>2017</v>
      </c>
      <c r="I15" s="274">
        <f>TEXT($H$3,"YYYY")-4</f>
        <v>2016</v>
      </c>
      <c r="J15" s="16"/>
      <c r="K15" s="165"/>
      <c r="L15" s="165"/>
    </row>
    <row r="16" spans="1:12" ht="12.75" customHeight="1" x14ac:dyDescent="0.25">
      <c r="A16" s="237" t="s">
        <v>116</v>
      </c>
      <c r="B16" s="126">
        <f>Data!D2</f>
        <v>5984426</v>
      </c>
      <c r="C16" s="126">
        <f>Data!D5</f>
        <v>92970422</v>
      </c>
      <c r="D16" s="238">
        <f>Data!D8</f>
        <v>76554772</v>
      </c>
      <c r="E16" s="275">
        <f>(C16-D16)/ABS(D16)</f>
        <v>0.21443013376096268</v>
      </c>
      <c r="F16" s="349">
        <v>76554772</v>
      </c>
      <c r="G16" s="349">
        <v>70356164</v>
      </c>
      <c r="H16" s="349">
        <v>67786095</v>
      </c>
      <c r="I16" s="349">
        <v>71179762</v>
      </c>
      <c r="J16" s="3"/>
      <c r="K16" s="164"/>
      <c r="L16" s="164"/>
    </row>
    <row r="17" spans="1:12" ht="12.75" customHeight="1" x14ac:dyDescent="0.25">
      <c r="A17" s="237" t="s">
        <v>117</v>
      </c>
      <c r="B17" s="126">
        <f>Data!B2/1000000</f>
        <v>10113.672554000001</v>
      </c>
      <c r="C17" s="126">
        <f>Data!B5/1000000</f>
        <v>117776.175791</v>
      </c>
      <c r="D17" s="238">
        <f>Data!B8/1000000</f>
        <v>82472.037014999994</v>
      </c>
      <c r="E17" s="275">
        <f t="shared" ref="E17:E18" si="0">(C17-D17)/ABS(D17)</f>
        <v>0.42807404853573461</v>
      </c>
      <c r="F17" s="349">
        <v>82472</v>
      </c>
      <c r="G17" s="349">
        <v>91717</v>
      </c>
      <c r="H17" s="349">
        <v>85958</v>
      </c>
      <c r="I17" s="349">
        <v>79501</v>
      </c>
      <c r="J17" s="3"/>
      <c r="K17" s="164"/>
      <c r="L17" s="164"/>
    </row>
    <row r="18" spans="1:12" ht="12.75" customHeight="1" x14ac:dyDescent="0.25">
      <c r="A18" s="237" t="s">
        <v>118</v>
      </c>
      <c r="B18" s="126">
        <f>Data!C2/1000000</f>
        <v>412052.52194883814</v>
      </c>
      <c r="C18" s="126">
        <f>Data!C5/1000000</f>
        <v>5791055.8197484594</v>
      </c>
      <c r="D18" s="238">
        <f>Data!C8/1000000</f>
        <v>5137534.3346221037</v>
      </c>
      <c r="E18" s="275">
        <f t="shared" si="0"/>
        <v>0.12720527836130288</v>
      </c>
      <c r="F18" s="349">
        <v>5137534</v>
      </c>
      <c r="G18" s="349">
        <v>5537665</v>
      </c>
      <c r="H18" s="349">
        <v>5479433</v>
      </c>
      <c r="I18" s="349">
        <v>5892768</v>
      </c>
      <c r="J18" s="3"/>
      <c r="K18" s="167"/>
      <c r="L18" s="164"/>
    </row>
    <row r="19" spans="1:12" ht="12.75" customHeight="1" x14ac:dyDescent="0.25">
      <c r="A19" s="237"/>
      <c r="B19" s="194"/>
      <c r="C19" s="126"/>
      <c r="D19" s="238"/>
      <c r="E19" s="237"/>
      <c r="F19" s="349"/>
      <c r="G19" s="349"/>
      <c r="H19" s="349"/>
      <c r="I19" s="349"/>
      <c r="J19" s="3"/>
      <c r="K19" s="164"/>
      <c r="L19" s="164"/>
    </row>
    <row r="20" spans="1:12" s="107" customFormat="1" ht="12.75" customHeight="1" x14ac:dyDescent="0.25">
      <c r="A20" s="277" t="s">
        <v>161</v>
      </c>
      <c r="B20" s="192"/>
      <c r="C20" s="192"/>
      <c r="D20" s="239"/>
      <c r="E20" s="237"/>
      <c r="F20" s="349"/>
      <c r="G20" s="349"/>
      <c r="H20" s="349"/>
      <c r="I20" s="355"/>
      <c r="J20" s="3"/>
      <c r="K20" s="164"/>
      <c r="L20" s="164"/>
    </row>
    <row r="21" spans="1:12" ht="12.75" customHeight="1" x14ac:dyDescent="0.25">
      <c r="A21" s="237" t="s">
        <v>116</v>
      </c>
      <c r="B21" s="126">
        <f>Data!F2</f>
        <v>1230</v>
      </c>
      <c r="C21" s="126">
        <f>Data!F5</f>
        <v>16383</v>
      </c>
      <c r="D21" s="238">
        <f>Data!F8</f>
        <v>13577</v>
      </c>
      <c r="E21" s="275">
        <f>(C21-D21)/ABS(D21)</f>
        <v>0.2066730500110481</v>
      </c>
      <c r="F21" s="349">
        <v>13577</v>
      </c>
      <c r="G21" s="349">
        <v>21951</v>
      </c>
      <c r="H21" s="349">
        <v>36150</v>
      </c>
      <c r="I21" s="349">
        <v>38735</v>
      </c>
      <c r="J21" s="3"/>
      <c r="K21" s="164"/>
      <c r="L21" s="164"/>
    </row>
    <row r="22" spans="1:12" ht="12.75" customHeight="1" x14ac:dyDescent="0.25">
      <c r="A22" s="237" t="s">
        <v>117</v>
      </c>
      <c r="B22" s="126">
        <f>Data!G2/1000000</f>
        <v>850.873425</v>
      </c>
      <c r="C22" s="126">
        <f>Data!G5/1000000</f>
        <v>9320.3909609999992</v>
      </c>
      <c r="D22" s="238">
        <f>Data!G8/1000000</f>
        <v>7534.5485490000001</v>
      </c>
      <c r="E22" s="275">
        <f t="shared" ref="E22:E23" si="1">(C22-D22)/ABS(D22)</f>
        <v>0.23702049305091008</v>
      </c>
      <c r="F22" s="349">
        <v>7535</v>
      </c>
      <c r="G22" s="349">
        <v>8350</v>
      </c>
      <c r="H22" s="349">
        <v>10343</v>
      </c>
      <c r="I22" s="349">
        <v>6935</v>
      </c>
      <c r="J22" s="3"/>
      <c r="K22" s="164"/>
      <c r="L22" s="164"/>
    </row>
    <row r="23" spans="1:12" ht="12.75" customHeight="1" thickBot="1" x14ac:dyDescent="0.3">
      <c r="A23" s="278" t="s">
        <v>118</v>
      </c>
      <c r="B23" s="127">
        <f>Data!H2/1000000</f>
        <v>19651.826878993154</v>
      </c>
      <c r="C23" s="127">
        <f>Data!H5/1000000</f>
        <v>336907.46625268809</v>
      </c>
      <c r="D23" s="279">
        <f>Data!H8/1000000</f>
        <v>237941.66350398381</v>
      </c>
      <c r="E23" s="280">
        <f t="shared" si="1"/>
        <v>0.41592464846765814</v>
      </c>
      <c r="F23" s="350">
        <v>237942</v>
      </c>
      <c r="G23" s="350">
        <v>328909</v>
      </c>
      <c r="H23" s="350">
        <v>417329</v>
      </c>
      <c r="I23" s="350">
        <v>379199</v>
      </c>
    </row>
    <row r="24" spans="1:12" ht="12.75" customHeight="1" thickTop="1" x14ac:dyDescent="0.25">
      <c r="B24" s="3"/>
      <c r="C24" s="3"/>
      <c r="D24" s="3"/>
      <c r="E24" s="3"/>
      <c r="F24" s="27"/>
      <c r="G24" s="27"/>
      <c r="H24" s="27"/>
      <c r="I24" s="27"/>
    </row>
    <row r="25" spans="1:12" s="107" customFormat="1" ht="12.75" customHeight="1" thickBot="1" x14ac:dyDescent="0.3">
      <c r="A25" s="115" t="s">
        <v>7</v>
      </c>
      <c r="B25" s="116"/>
      <c r="C25" s="116"/>
      <c r="D25" s="116"/>
      <c r="E25" s="116"/>
      <c r="F25" s="116"/>
      <c r="G25" s="117"/>
      <c r="H25" s="116"/>
      <c r="I25" s="116"/>
      <c r="K25" s="165"/>
      <c r="L25" s="165"/>
    </row>
    <row r="26" spans="1:12" s="107" customFormat="1" ht="12.75" customHeight="1" x14ac:dyDescent="0.25">
      <c r="A26" s="270"/>
      <c r="B26" s="269" t="s">
        <v>1</v>
      </c>
      <c r="C26" s="269" t="s">
        <v>169</v>
      </c>
      <c r="D26" s="269" t="s">
        <v>169</v>
      </c>
      <c r="E26" s="269" t="s">
        <v>8</v>
      </c>
      <c r="F26" s="269"/>
      <c r="G26" s="281"/>
      <c r="H26" s="270"/>
      <c r="I26" s="270"/>
      <c r="K26" s="165"/>
      <c r="L26" s="165"/>
    </row>
    <row r="27" spans="1:12" s="107" customFormat="1" ht="12.75" customHeight="1" x14ac:dyDescent="0.25">
      <c r="A27" s="282"/>
      <c r="B27" s="269" t="s">
        <v>3</v>
      </c>
      <c r="C27" s="269" t="s">
        <v>4</v>
      </c>
      <c r="D27" s="269" t="s">
        <v>4</v>
      </c>
      <c r="E27" s="269" t="s">
        <v>9</v>
      </c>
      <c r="F27" s="269"/>
      <c r="G27" s="269"/>
      <c r="H27" s="269"/>
      <c r="I27" s="270"/>
      <c r="K27" s="165"/>
      <c r="L27" s="165"/>
    </row>
    <row r="28" spans="1:12" s="107" customFormat="1" ht="12.75" customHeight="1" thickBot="1" x14ac:dyDescent="0.3">
      <c r="A28" s="283"/>
      <c r="B28" s="271" t="str">
        <f>TEXT($H$3,"MMM")&amp;" "&amp;TEXT($H$3,"YYYY")</f>
        <v>Dec 2020</v>
      </c>
      <c r="C28" s="271" t="str">
        <f>$C$15</f>
        <v>2020</v>
      </c>
      <c r="D28" s="271">
        <f>$D$15</f>
        <v>2019</v>
      </c>
      <c r="E28" s="273" t="s">
        <v>6</v>
      </c>
      <c r="F28" s="273">
        <f>$F$15</f>
        <v>2019</v>
      </c>
      <c r="G28" s="283">
        <f>$G$15</f>
        <v>2018</v>
      </c>
      <c r="H28" s="283">
        <f>$H$15</f>
        <v>2017</v>
      </c>
      <c r="I28" s="283">
        <f>$I$15</f>
        <v>2016</v>
      </c>
      <c r="K28" s="165"/>
      <c r="L28" s="165"/>
    </row>
    <row r="29" spans="1:12" ht="12.75" customHeight="1" x14ac:dyDescent="0.25">
      <c r="A29" s="237" t="s">
        <v>10</v>
      </c>
      <c r="B29" s="238">
        <f>Data!O2/1000000</f>
        <v>76944.548122909997</v>
      </c>
      <c r="C29" s="238">
        <f>Data!O5/1000000</f>
        <v>941528.8268445601</v>
      </c>
      <c r="D29" s="238">
        <f>Data!O8/1000000</f>
        <v>899391.33285559993</v>
      </c>
      <c r="E29" s="186">
        <f>C29-D29</f>
        <v>42137.493988960166</v>
      </c>
      <c r="F29" s="346">
        <v>899391</v>
      </c>
      <c r="G29" s="346">
        <v>1074516</v>
      </c>
      <c r="H29" s="346">
        <v>992119</v>
      </c>
      <c r="I29" s="284">
        <v>1010947</v>
      </c>
      <c r="J29" s="128"/>
    </row>
    <row r="30" spans="1:12" ht="12.75" customHeight="1" x14ac:dyDescent="0.25">
      <c r="A30" s="237" t="s">
        <v>11</v>
      </c>
      <c r="B30" s="238">
        <f>Data!P2/1000000</f>
        <v>-65217.211883969998</v>
      </c>
      <c r="C30" s="238">
        <f>Data!P5/1000000</f>
        <v>-1067119.1803718901</v>
      </c>
      <c r="D30" s="238">
        <f>Data!P8/1000000</f>
        <v>-1013558.32795339</v>
      </c>
      <c r="E30" s="186">
        <f>C30-D30</f>
        <v>-53560.852418500115</v>
      </c>
      <c r="F30" s="346">
        <v>-1013558</v>
      </c>
      <c r="G30" s="346">
        <v>-1127559</v>
      </c>
      <c r="H30" s="346">
        <v>-1039685</v>
      </c>
      <c r="I30" s="284">
        <v>-1134812</v>
      </c>
      <c r="J30" s="128"/>
    </row>
    <row r="31" spans="1:12" s="107" customFormat="1" ht="12.75" customHeight="1" thickBot="1" x14ac:dyDescent="0.3">
      <c r="A31" s="285" t="s">
        <v>12</v>
      </c>
      <c r="B31" s="286">
        <f>Data!Q2/1000000</f>
        <v>11727.336238940001</v>
      </c>
      <c r="C31" s="286">
        <f>Data!Q5/1000000</f>
        <v>-125590.35352733001</v>
      </c>
      <c r="D31" s="286">
        <f>Data!Q8/1000000</f>
        <v>-114166.99509778999</v>
      </c>
      <c r="E31" s="287">
        <f>C31-D31</f>
        <v>-11423.358429540021</v>
      </c>
      <c r="F31" s="351">
        <v>-114167</v>
      </c>
      <c r="G31" s="351">
        <v>-53042</v>
      </c>
      <c r="H31" s="351">
        <v>-47566</v>
      </c>
      <c r="I31" s="351">
        <v>-123865</v>
      </c>
      <c r="J31" s="128"/>
      <c r="K31" s="165"/>
      <c r="L31" s="165"/>
    </row>
    <row r="32" spans="1:12" ht="12.75" customHeight="1" thickTop="1" x14ac:dyDescent="0.25">
      <c r="B32" s="27"/>
      <c r="C32" s="27"/>
      <c r="D32" s="27"/>
      <c r="E32" s="27"/>
      <c r="F32" s="27"/>
      <c r="G32" s="27"/>
      <c r="H32" s="27"/>
      <c r="I32" s="27"/>
      <c r="J32" s="128"/>
    </row>
    <row r="33" spans="1:14" ht="12.75" customHeight="1" thickBot="1" x14ac:dyDescent="0.3">
      <c r="A33" s="122" t="s">
        <v>156</v>
      </c>
      <c r="B33" s="118"/>
      <c r="C33" s="118"/>
      <c r="D33" s="118"/>
      <c r="E33" s="118"/>
      <c r="F33" s="118"/>
      <c r="G33" s="117"/>
      <c r="H33" s="118"/>
      <c r="I33" s="118"/>
    </row>
    <row r="34" spans="1:14" s="107" customFormat="1" ht="12.75" customHeight="1" x14ac:dyDescent="0.25">
      <c r="A34" s="288"/>
      <c r="B34" s="269" t="s">
        <v>1</v>
      </c>
      <c r="C34" s="269" t="s">
        <v>169</v>
      </c>
      <c r="D34" s="269" t="s">
        <v>169</v>
      </c>
      <c r="E34" s="289" t="s">
        <v>2</v>
      </c>
      <c r="F34" s="289"/>
      <c r="G34" s="281"/>
      <c r="H34" s="289"/>
      <c r="I34" s="288"/>
      <c r="K34" s="164"/>
      <c r="L34" s="165"/>
    </row>
    <row r="35" spans="1:14" s="107" customFormat="1" ht="12.75" customHeight="1" x14ac:dyDescent="0.25">
      <c r="A35" s="288"/>
      <c r="B35" s="269" t="s">
        <v>3</v>
      </c>
      <c r="C35" s="269" t="s">
        <v>4</v>
      </c>
      <c r="D35" s="269" t="s">
        <v>4</v>
      </c>
      <c r="E35" s="289" t="s">
        <v>5</v>
      </c>
      <c r="F35" s="269"/>
      <c r="G35" s="281"/>
      <c r="H35" s="289"/>
      <c r="I35" s="288"/>
      <c r="K35" s="164"/>
      <c r="L35" s="165"/>
    </row>
    <row r="36" spans="1:14" s="107" customFormat="1" ht="12.75" customHeight="1" thickBot="1" x14ac:dyDescent="0.3">
      <c r="A36" s="290"/>
      <c r="B36" s="271" t="str">
        <f>TEXT($H$3,"MMM")&amp;" "&amp;TEXT($H$3,"YYYY")</f>
        <v>Dec 2020</v>
      </c>
      <c r="C36" s="271" t="str">
        <f>$C$15</f>
        <v>2020</v>
      </c>
      <c r="D36" s="271">
        <f>$D$15</f>
        <v>2019</v>
      </c>
      <c r="E36" s="273" t="s">
        <v>6</v>
      </c>
      <c r="F36" s="273">
        <f>$F$15</f>
        <v>2019</v>
      </c>
      <c r="G36" s="283">
        <f>$G$15</f>
        <v>2018</v>
      </c>
      <c r="H36" s="283">
        <f>$H$15</f>
        <v>2017</v>
      </c>
      <c r="I36" s="283">
        <f>$I$15</f>
        <v>2016</v>
      </c>
      <c r="K36" s="166"/>
      <c r="L36" s="170"/>
    </row>
    <row r="37" spans="1:14" ht="12.75" customHeight="1" x14ac:dyDescent="0.25">
      <c r="A37" s="291" t="s">
        <v>145</v>
      </c>
      <c r="B37" s="292"/>
      <c r="C37" s="292"/>
      <c r="D37" s="292"/>
      <c r="E37" s="291"/>
      <c r="F37" s="291"/>
      <c r="G37" s="276"/>
      <c r="H37" s="291"/>
      <c r="I37" s="291"/>
      <c r="K37" s="164"/>
      <c r="M37" s="19"/>
      <c r="N37" s="19"/>
    </row>
    <row r="38" spans="1:14" ht="12.75" customHeight="1" x14ac:dyDescent="0.25">
      <c r="A38" s="293" t="s">
        <v>116</v>
      </c>
      <c r="B38" s="276">
        <f>Data!CK1</f>
        <v>18314</v>
      </c>
      <c r="C38" s="276">
        <f>Data!CK6</f>
        <v>335248</v>
      </c>
      <c r="D38" s="276">
        <f>Data!CK11</f>
        <v>291499</v>
      </c>
      <c r="E38" s="275">
        <f t="shared" ref="E38:E40" si="2">IFERROR(IF(OR(AND(D38="",C38=""),AND(D38=0,C38=0)),"",
IF(OR(D38="",D38=0),1,
IF(OR(D38&lt;&gt;"",D38&lt;&gt;0),(C38-D38)/ABS(D38)))),-1)</f>
        <v>0.15008284762554933</v>
      </c>
      <c r="F38" s="349">
        <v>291499</v>
      </c>
      <c r="G38" s="349">
        <v>302385</v>
      </c>
      <c r="H38" s="349">
        <v>291730</v>
      </c>
      <c r="I38" s="349">
        <v>283127</v>
      </c>
      <c r="J38" s="29"/>
      <c r="K38" s="164"/>
      <c r="M38" s="19"/>
      <c r="N38" s="19"/>
    </row>
    <row r="39" spans="1:14" ht="12.75" customHeight="1" x14ac:dyDescent="0.25">
      <c r="A39" s="293" t="s">
        <v>146</v>
      </c>
      <c r="B39" s="276">
        <f>Data!CK2/1000000</f>
        <v>519987.67232900002</v>
      </c>
      <c r="C39" s="276">
        <f>Data!CK7/1000000</f>
        <v>10949641.527748</v>
      </c>
      <c r="D39" s="276">
        <f>Data!CK12/1000000</f>
        <v>9916268.3319380004</v>
      </c>
      <c r="E39" s="275">
        <f t="shared" si="2"/>
        <v>0.10420988634219831</v>
      </c>
      <c r="F39" s="349">
        <v>9916268</v>
      </c>
      <c r="G39" s="349">
        <v>9185860</v>
      </c>
      <c r="H39" s="349">
        <v>7876304</v>
      </c>
      <c r="I39" s="349">
        <v>7321629</v>
      </c>
      <c r="J39" s="27"/>
      <c r="K39" s="164"/>
    </row>
    <row r="40" spans="1:14" ht="12.75" customHeight="1" x14ac:dyDescent="0.25">
      <c r="A40" s="293" t="s">
        <v>147</v>
      </c>
      <c r="B40" s="276">
        <f>Data!CK3/1000000</f>
        <v>514301.35304111656</v>
      </c>
      <c r="C40" s="276">
        <f>Data!CK8/1000000</f>
        <v>10566924.117905386</v>
      </c>
      <c r="D40" s="276">
        <f>Data!CK13/1000000</f>
        <v>9975147.3491192702</v>
      </c>
      <c r="E40" s="275">
        <f t="shared" si="2"/>
        <v>5.9325115517051982E-2</v>
      </c>
      <c r="F40" s="349">
        <v>9975147</v>
      </c>
      <c r="G40" s="349">
        <v>9451509</v>
      </c>
      <c r="H40" s="349">
        <v>8198143</v>
      </c>
      <c r="I40" s="349">
        <v>7580050</v>
      </c>
      <c r="J40" s="29"/>
      <c r="L40" s="169"/>
    </row>
    <row r="41" spans="1:14" ht="12.75" customHeight="1" x14ac:dyDescent="0.25">
      <c r="A41" s="293"/>
      <c r="B41" s="238"/>
      <c r="C41" s="294"/>
      <c r="D41" s="294"/>
      <c r="E41" s="175"/>
      <c r="F41" s="349"/>
      <c r="G41" s="349"/>
      <c r="H41" s="349"/>
      <c r="I41" s="349"/>
      <c r="M41" s="19"/>
      <c r="N41" s="19"/>
    </row>
    <row r="42" spans="1:14" s="107" customFormat="1" ht="12.75" customHeight="1" x14ac:dyDescent="0.25">
      <c r="A42" s="291" t="s">
        <v>148</v>
      </c>
      <c r="B42" s="276"/>
      <c r="C42" s="276"/>
      <c r="D42" s="276"/>
      <c r="E42" s="175"/>
      <c r="F42" s="349"/>
      <c r="G42" s="349"/>
      <c r="H42" s="349"/>
      <c r="I42" s="295"/>
      <c r="K42" s="165"/>
      <c r="L42" s="165"/>
      <c r="M42" s="16"/>
      <c r="N42" s="16"/>
    </row>
    <row r="43" spans="1:14" ht="12.75" customHeight="1" x14ac:dyDescent="0.25">
      <c r="A43" s="293" t="s">
        <v>116</v>
      </c>
      <c r="B43" s="276">
        <f>Data!CN1</f>
        <v>8497</v>
      </c>
      <c r="C43" s="276">
        <f>Data!CN6</f>
        <v>143567</v>
      </c>
      <c r="D43" s="276">
        <f>Data!CN11</f>
        <v>177102</v>
      </c>
      <c r="E43" s="275">
        <f t="shared" ref="E43:E45" si="3">IFERROR(IF(OR(AND(D43="",C43=""),AND(D43=0,C43=0)),"",
IF(OR(D43="",D43=0),1,
IF(OR(D43&lt;&gt;"",D43&lt;&gt;0),(C43-D43)/ABS(D43)))),-1)</f>
        <v>-0.18935415749116327</v>
      </c>
      <c r="F43" s="349">
        <v>177104</v>
      </c>
      <c r="G43" s="349">
        <v>161055</v>
      </c>
      <c r="H43" s="349">
        <v>153015</v>
      </c>
      <c r="I43" s="349">
        <v>170507</v>
      </c>
      <c r="J43" s="27"/>
      <c r="L43" s="165"/>
      <c r="M43" s="19"/>
      <c r="N43" s="19"/>
    </row>
    <row r="44" spans="1:14" ht="12.75" customHeight="1" x14ac:dyDescent="0.25">
      <c r="A44" s="293" t="s">
        <v>149</v>
      </c>
      <c r="B44" s="276">
        <f>Data!CN2/1000000</f>
        <v>1189903.5979299999</v>
      </c>
      <c r="C44" s="276">
        <f>Data!CN7/1000000</f>
        <v>21499151.330509</v>
      </c>
      <c r="D44" s="276">
        <f>Data!CN12/1000000</f>
        <v>25797846.075118002</v>
      </c>
      <c r="E44" s="275">
        <f t="shared" si="3"/>
        <v>-0.16662998655360958</v>
      </c>
      <c r="F44" s="349">
        <v>25798546</v>
      </c>
      <c r="G44" s="349">
        <v>20951365</v>
      </c>
      <c r="H44" s="349">
        <v>19085335</v>
      </c>
      <c r="I44" s="349">
        <v>19586029</v>
      </c>
      <c r="J44" s="29"/>
      <c r="L44" s="165"/>
    </row>
    <row r="45" spans="1:14" ht="12.75" customHeight="1" x14ac:dyDescent="0.25">
      <c r="A45" s="293" t="s">
        <v>147</v>
      </c>
      <c r="B45" s="276">
        <f>Data!CN3/1000000</f>
        <v>1175382.54430782</v>
      </c>
      <c r="C45" s="276">
        <f>Data!CN8/1000000</f>
        <v>20832617.297794413</v>
      </c>
      <c r="D45" s="276">
        <f>Data!CN13/1000000</f>
        <v>25522146.062046759</v>
      </c>
      <c r="E45" s="275">
        <f t="shared" si="3"/>
        <v>-0.18374351251072918</v>
      </c>
      <c r="F45" s="349">
        <v>25522755</v>
      </c>
      <c r="G45" s="349">
        <v>20334924</v>
      </c>
      <c r="H45" s="349">
        <v>18571364</v>
      </c>
      <c r="I45" s="349">
        <v>19133372</v>
      </c>
      <c r="J45" s="29"/>
      <c r="L45" s="165"/>
    </row>
    <row r="46" spans="1:14" ht="12.75" customHeight="1" x14ac:dyDescent="0.25">
      <c r="A46" s="293"/>
      <c r="B46" s="238"/>
      <c r="C46" s="294"/>
      <c r="D46" s="294"/>
      <c r="E46" s="175"/>
      <c r="F46" s="349"/>
      <c r="G46" s="349"/>
      <c r="H46" s="349"/>
      <c r="I46" s="349"/>
      <c r="L46" s="165"/>
    </row>
    <row r="47" spans="1:14" ht="12.75" customHeight="1" x14ac:dyDescent="0.25">
      <c r="A47" s="296" t="s">
        <v>155</v>
      </c>
      <c r="B47" s="238"/>
      <c r="C47" s="294"/>
      <c r="D47" s="294"/>
      <c r="E47" s="175"/>
      <c r="F47" s="349"/>
      <c r="G47" s="349"/>
      <c r="H47" s="349"/>
      <c r="I47" s="349"/>
      <c r="J47" s="27"/>
      <c r="L47" s="165"/>
    </row>
    <row r="48" spans="1:14" s="107" customFormat="1" ht="12.75" customHeight="1" x14ac:dyDescent="0.25">
      <c r="A48" s="293" t="s">
        <v>116</v>
      </c>
      <c r="B48" s="126">
        <f>Data!CQ1</f>
        <v>591</v>
      </c>
      <c r="C48" s="126">
        <f>Data!CQ6</f>
        <v>10968</v>
      </c>
      <c r="D48" s="238">
        <f>Data!CQ11</f>
        <v>9101</v>
      </c>
      <c r="E48" s="275">
        <f t="shared" ref="E48:E50" si="4">IFERROR(IF(OR(AND(D48="",C48=""),AND(D48=0,C48=0)),"",
IF(OR(D48="",D48=0),1,
IF(OR(D48&lt;&gt;"",D48&lt;&gt;0),(C48-D48)/ABS(D48)))),-1)</f>
        <v>0.20514229205581805</v>
      </c>
      <c r="F48" s="349">
        <v>9100</v>
      </c>
      <c r="G48" s="349">
        <v>8603</v>
      </c>
      <c r="H48" s="349">
        <v>8729</v>
      </c>
      <c r="I48" s="349">
        <v>7665</v>
      </c>
      <c r="J48" s="27"/>
      <c r="K48" s="165"/>
      <c r="L48" s="169"/>
    </row>
    <row r="49" spans="1:12" s="107" customFormat="1" ht="12.75" customHeight="1" x14ac:dyDescent="0.25">
      <c r="A49" s="293" t="s">
        <v>149</v>
      </c>
      <c r="B49" s="126">
        <f>Data!CQ2/1000000</f>
        <v>53355.272553000003</v>
      </c>
      <c r="C49" s="126">
        <f>Data!CQ7/1000000</f>
        <v>967583.858534</v>
      </c>
      <c r="D49" s="238">
        <f>Data!CQ12/1000000</f>
        <v>717636.09831699997</v>
      </c>
      <c r="E49" s="275">
        <f t="shared" si="4"/>
        <v>0.34829318202244491</v>
      </c>
      <c r="F49" s="349">
        <v>717436</v>
      </c>
      <c r="G49" s="349">
        <v>658610</v>
      </c>
      <c r="H49" s="349">
        <v>737277</v>
      </c>
      <c r="I49" s="349">
        <v>747909</v>
      </c>
      <c r="J49" s="32"/>
      <c r="K49" s="165"/>
      <c r="L49" s="169"/>
    </row>
    <row r="50" spans="1:12" s="107" customFormat="1" ht="12.75" customHeight="1" thickBot="1" x14ac:dyDescent="0.3">
      <c r="A50" s="297" t="s">
        <v>147</v>
      </c>
      <c r="B50" s="127">
        <f>Data!CQ3/1000000</f>
        <v>11719.322736790004</v>
      </c>
      <c r="C50" s="127">
        <f>Data!CQ8/1000000</f>
        <v>343928.30468170007</v>
      </c>
      <c r="D50" s="279">
        <f>Data!CQ13/1000000</f>
        <v>223648.43173384998</v>
      </c>
      <c r="E50" s="280">
        <f t="shared" si="4"/>
        <v>0.53780780851165388</v>
      </c>
      <c r="F50" s="350">
        <v>223466</v>
      </c>
      <c r="G50" s="350">
        <v>206820</v>
      </c>
      <c r="H50" s="350">
        <v>305414</v>
      </c>
      <c r="I50" s="350">
        <v>370548</v>
      </c>
      <c r="J50" s="32"/>
      <c r="K50" s="16"/>
      <c r="L50" s="169"/>
    </row>
    <row r="51" spans="1:12" s="107" customFormat="1" ht="12.75" customHeight="1" thickTop="1" x14ac:dyDescent="0.25">
      <c r="A51" s="8" t="s">
        <v>150</v>
      </c>
      <c r="B51" s="129"/>
      <c r="C51" s="129"/>
      <c r="D51" s="129"/>
      <c r="E51" s="129"/>
      <c r="F51" s="32"/>
      <c r="G51" s="27"/>
      <c r="H51" s="129"/>
      <c r="I51" s="129"/>
      <c r="K51" s="165"/>
      <c r="L51" s="165"/>
    </row>
    <row r="52" spans="1:12" s="107" customFormat="1" ht="12.75" customHeight="1" x14ac:dyDescent="0.25">
      <c r="A52" s="8"/>
      <c r="B52" s="130"/>
      <c r="C52" s="130"/>
      <c r="D52" s="130"/>
      <c r="E52" s="28"/>
      <c r="F52" s="32"/>
      <c r="G52" s="27"/>
      <c r="H52" s="129"/>
      <c r="I52" s="129"/>
      <c r="K52" s="165"/>
      <c r="L52" s="165"/>
    </row>
    <row r="53" spans="1:12" ht="12.75" customHeight="1" thickBot="1" x14ac:dyDescent="0.3">
      <c r="A53" s="122" t="s">
        <v>151</v>
      </c>
      <c r="B53" s="118"/>
      <c r="C53" s="119"/>
      <c r="D53" s="118"/>
      <c r="E53" s="118"/>
      <c r="F53" s="115"/>
      <c r="G53" s="117"/>
      <c r="H53" s="118"/>
      <c r="I53" s="118"/>
      <c r="J53" s="30"/>
    </row>
    <row r="54" spans="1:12" ht="12.75" customHeight="1" x14ac:dyDescent="0.25">
      <c r="A54" s="288"/>
      <c r="B54" s="269" t="s">
        <v>1</v>
      </c>
      <c r="C54" s="269" t="s">
        <v>169</v>
      </c>
      <c r="D54" s="269" t="s">
        <v>169</v>
      </c>
      <c r="E54" s="289" t="s">
        <v>8</v>
      </c>
      <c r="F54" s="298"/>
      <c r="G54" s="281"/>
      <c r="H54" s="288"/>
      <c r="I54" s="288"/>
      <c r="J54" s="30"/>
    </row>
    <row r="55" spans="1:12" ht="12.75" customHeight="1" x14ac:dyDescent="0.25">
      <c r="A55" s="288"/>
      <c r="B55" s="269" t="s">
        <v>3</v>
      </c>
      <c r="C55" s="269" t="s">
        <v>4</v>
      </c>
      <c r="D55" s="269" t="s">
        <v>4</v>
      </c>
      <c r="E55" s="289" t="s">
        <v>9</v>
      </c>
      <c r="F55" s="298"/>
      <c r="G55" s="281"/>
      <c r="H55" s="288"/>
      <c r="I55" s="288"/>
      <c r="J55" s="30"/>
    </row>
    <row r="56" spans="1:12" ht="12.75" customHeight="1" thickBot="1" x14ac:dyDescent="0.3">
      <c r="A56" s="290"/>
      <c r="B56" s="271" t="str">
        <f>TEXT($H$3,"MMM")&amp;" "&amp;TEXT($H$3,"YYYY")</f>
        <v>Dec 2020</v>
      </c>
      <c r="C56" s="271" t="str">
        <f>$C$15</f>
        <v>2020</v>
      </c>
      <c r="D56" s="271">
        <f>$D$15</f>
        <v>2019</v>
      </c>
      <c r="E56" s="273" t="s">
        <v>6</v>
      </c>
      <c r="F56" s="273">
        <f>$F$15</f>
        <v>2019</v>
      </c>
      <c r="G56" s="283">
        <f>$G$15</f>
        <v>2018</v>
      </c>
      <c r="H56" s="283">
        <f>$H$15</f>
        <v>2017</v>
      </c>
      <c r="I56" s="283">
        <f>$I$15</f>
        <v>2016</v>
      </c>
      <c r="J56" s="107"/>
      <c r="L56" s="169"/>
    </row>
    <row r="57" spans="1:12" ht="12.75" customHeight="1" x14ac:dyDescent="0.25">
      <c r="A57" s="293" t="s">
        <v>152</v>
      </c>
      <c r="B57" s="276">
        <f>(SUMIFS(Data!$CZ$14:$CZ$25,Data!$CU$14:$CU$25,"Standard Trade")+SUMIFS(Data!$CZ$14:$CZ$25,Data!$CU$14:$CU$25,"Standard Trade (Spot)"))/1000000</f>
        <v>85195.816703000004</v>
      </c>
      <c r="C57" s="276">
        <f>(SUMIFS(Data!$CZ$1:$CZ$12,Data!$CU$1:$CU$12,"Standard Trade")+SUMIFS(Data!$CZ$1:$CZ$12,Data!$CU$1:$CU$12,"Standard Trade (Spot)"))/1000000</f>
        <v>1358203.4219579999</v>
      </c>
      <c r="D57" s="276">
        <f>(SUMIFS(Data!$CZ$27:$CZ$38,Data!$CU$27:$CU$38,"Standard Trade")+SUMIFS(Data!$CZ$27:$CZ$38,Data!$CU$27:$CU$38,"Standard Trade (Spot)"))/1000000</f>
        <v>1367129.593295</v>
      </c>
      <c r="E57" s="186">
        <f>C57-D57</f>
        <v>-8926.1713370000944</v>
      </c>
      <c r="F57" s="349">
        <v>1367130</v>
      </c>
      <c r="G57" s="349">
        <v>1118355</v>
      </c>
      <c r="H57" s="349">
        <v>1072127</v>
      </c>
      <c r="I57" s="294">
        <v>954436</v>
      </c>
      <c r="J57" s="27"/>
      <c r="L57" s="169"/>
    </row>
    <row r="58" spans="1:12" ht="12.75" customHeight="1" x14ac:dyDescent="0.25">
      <c r="A58" s="293" t="s">
        <v>153</v>
      </c>
      <c r="B58" s="276">
        <f>(SUMIFS(Data!$DC$14:$DC$25,Data!$CU$14:$CU$25,"Standard Trade")+SUMIFS(Data!$DC$14:$DC$25,Data!$CU$14:$CU$25,"Standard Trade (Spot)"))/1000000</f>
        <v>66810.930770999999</v>
      </c>
      <c r="C58" s="276">
        <f>(SUMIFS(Data!$DC$1:$DC$12,Data!$CU$1:$CU$12,"Standard Trade")+SUMIFS(Data!$DC$1:$DC$12,Data!$CU$1:$CU$12,"Standard Trade (Spot)"))/1000000</f>
        <v>1406570.520059</v>
      </c>
      <c r="D58" s="276">
        <f>(SUMIFS(Data!$DC$27:$DC$38,Data!$CU$27:$CU$38,"Standard Trade")+SUMIFS(Data!$DC$27:$DC$38,Data!$CU$27:$CU$38,"Standard Trade (Spot)"))/1000000</f>
        <v>1389323.5980189999</v>
      </c>
      <c r="E58" s="186">
        <f>C58-D58</f>
        <v>17246.922040000092</v>
      </c>
      <c r="F58" s="349">
        <v>1389324</v>
      </c>
      <c r="G58" s="349">
        <v>1183484</v>
      </c>
      <c r="H58" s="349">
        <v>1016544</v>
      </c>
      <c r="I58" s="294">
        <v>922129</v>
      </c>
      <c r="J58" s="27"/>
      <c r="L58" s="169"/>
    </row>
    <row r="59" spans="1:12" ht="12.75" customHeight="1" thickBot="1" x14ac:dyDescent="0.3">
      <c r="A59" s="299" t="s">
        <v>12</v>
      </c>
      <c r="B59" s="286">
        <f>B57-B58</f>
        <v>18384.885932000005</v>
      </c>
      <c r="C59" s="286">
        <f t="shared" ref="C59" si="5">C57-C58</f>
        <v>-48367.098101000069</v>
      </c>
      <c r="D59" s="286">
        <f>D57-D58</f>
        <v>-22194.004723999882</v>
      </c>
      <c r="E59" s="286">
        <f>E57-E58</f>
        <v>-26173.093377000187</v>
      </c>
      <c r="F59" s="351">
        <v>-22194</v>
      </c>
      <c r="G59" s="351">
        <v>-65129</v>
      </c>
      <c r="H59" s="351">
        <v>55583</v>
      </c>
      <c r="I59" s="351">
        <v>32307</v>
      </c>
      <c r="J59" s="33"/>
      <c r="L59" s="169"/>
    </row>
    <row r="60" spans="1:12" ht="12.75" customHeight="1" thickTop="1" x14ac:dyDescent="0.25">
      <c r="A60" s="9" t="s">
        <v>172</v>
      </c>
      <c r="B60" s="31"/>
      <c r="C60" s="31"/>
      <c r="D60" s="31"/>
      <c r="E60" s="31"/>
      <c r="F60" s="107"/>
      <c r="G60" s="27"/>
      <c r="H60" s="31"/>
      <c r="I60" s="31"/>
      <c r="J60" s="30"/>
    </row>
    <row r="61" spans="1:12" ht="12.75" customHeight="1" x14ac:dyDescent="0.25">
      <c r="A61" s="107" t="str">
        <f>"Market Profile - "&amp; TEXT($H$3,"MMM")&amp;" "&amp;TEXT($H$3,"YYYY")</f>
        <v>Market Profile - Dec 2020</v>
      </c>
      <c r="B61" s="219"/>
      <c r="C61" s="219"/>
      <c r="D61" s="219"/>
      <c r="E61" s="236"/>
      <c r="F61" s="124"/>
      <c r="G61" s="124"/>
      <c r="H61" s="124"/>
      <c r="I61" s="219"/>
    </row>
    <row r="62" spans="1:12" x14ac:dyDescent="0.25">
      <c r="B62" s="19"/>
      <c r="F62" s="24"/>
      <c r="G62" s="27"/>
    </row>
    <row r="63" spans="1:12" ht="13.8" thickBot="1" x14ac:dyDescent="0.3">
      <c r="A63" s="121" t="s">
        <v>154</v>
      </c>
      <c r="B63" s="116"/>
      <c r="C63" s="116"/>
      <c r="D63" s="116"/>
      <c r="E63" s="116"/>
      <c r="F63" s="115"/>
      <c r="G63" s="117"/>
      <c r="H63" s="116"/>
      <c r="I63" s="116"/>
    </row>
    <row r="64" spans="1:12" ht="13.8" x14ac:dyDescent="0.25">
      <c r="A64" s="288"/>
      <c r="B64" s="269" t="s">
        <v>1</v>
      </c>
      <c r="C64" s="269" t="s">
        <v>169</v>
      </c>
      <c r="D64" s="269" t="s">
        <v>169</v>
      </c>
      <c r="E64" s="289" t="s">
        <v>13</v>
      </c>
      <c r="F64" s="298"/>
      <c r="G64" s="281"/>
      <c r="H64" s="288"/>
      <c r="I64" s="288"/>
    </row>
    <row r="65" spans="1:9" ht="13.8" x14ac:dyDescent="0.25">
      <c r="A65" s="288"/>
      <c r="B65" s="269" t="s">
        <v>3</v>
      </c>
      <c r="C65" s="269" t="s">
        <v>4</v>
      </c>
      <c r="D65" s="269" t="s">
        <v>4</v>
      </c>
      <c r="E65" s="289" t="s">
        <v>9</v>
      </c>
      <c r="F65" s="298"/>
      <c r="G65" s="281"/>
      <c r="H65" s="288"/>
      <c r="I65" s="288"/>
    </row>
    <row r="66" spans="1:9" ht="14.4" thickBot="1" x14ac:dyDescent="0.3">
      <c r="A66" s="290"/>
      <c r="B66" s="271" t="str">
        <f>TEXT($H$3,"MMM")&amp;" "&amp;TEXT($H$3,"YYYY")</f>
        <v>Dec 2020</v>
      </c>
      <c r="C66" s="271" t="str">
        <f>TEXT($H$3,"YYYY")</f>
        <v>2020</v>
      </c>
      <c r="D66" s="272">
        <f>TEXT($H$3,"YYYY")-1</f>
        <v>2019</v>
      </c>
      <c r="E66" s="273" t="s">
        <v>6</v>
      </c>
      <c r="F66" s="273">
        <f>$F$15</f>
        <v>2019</v>
      </c>
      <c r="G66" s="283">
        <f>$G$15</f>
        <v>2018</v>
      </c>
      <c r="H66" s="283">
        <f>$H$15</f>
        <v>2017</v>
      </c>
      <c r="I66" s="283">
        <f>$I$15</f>
        <v>2016</v>
      </c>
    </row>
    <row r="67" spans="1:9" ht="13.8" x14ac:dyDescent="0.25">
      <c r="A67" s="277" t="s">
        <v>14</v>
      </c>
      <c r="B67" s="237"/>
      <c r="C67" s="237"/>
      <c r="D67" s="237"/>
      <c r="E67" s="237"/>
      <c r="F67" s="237"/>
      <c r="G67" s="237"/>
      <c r="H67" s="237"/>
      <c r="I67" s="237"/>
    </row>
    <row r="68" spans="1:9" ht="13.8" x14ac:dyDescent="0.25">
      <c r="A68" s="237" t="s">
        <v>116</v>
      </c>
      <c r="B68" s="126">
        <f>Data!BR20</f>
        <v>289</v>
      </c>
      <c r="C68" s="238">
        <f>Data!BR32</f>
        <v>14968</v>
      </c>
      <c r="D68" s="238">
        <f>Data!BR38</f>
        <v>12780</v>
      </c>
      <c r="E68" s="275">
        <f t="shared" ref="E68:E71" si="6">IFERROR(IF(OR(AND(D68="",C68=""),AND(D68=0,C68=0)),"",
IF(OR(D68="",D68=0),1,
IF(OR(D68&lt;&gt;"",D68&lt;&gt;0),(C68-D68)/ABS(D68)))),-1)</f>
        <v>0.17120500782472614</v>
      </c>
      <c r="F68" s="346">
        <v>12780</v>
      </c>
      <c r="G68" s="346">
        <v>12477</v>
      </c>
      <c r="H68" s="346">
        <v>12791</v>
      </c>
      <c r="I68" s="346">
        <v>14410</v>
      </c>
    </row>
    <row r="69" spans="1:9" ht="13.8" x14ac:dyDescent="0.25">
      <c r="A69" s="237" t="s">
        <v>142</v>
      </c>
      <c r="B69" s="126">
        <f>Data!BQ20</f>
        <v>94847</v>
      </c>
      <c r="C69" s="238">
        <f>Data!BQ32</f>
        <v>12515509</v>
      </c>
      <c r="D69" s="238">
        <f>Data!BQ38</f>
        <v>10461871</v>
      </c>
      <c r="E69" s="275">
        <f t="shared" si="6"/>
        <v>0.19629739269390722</v>
      </c>
      <c r="F69" s="346">
        <v>10461871</v>
      </c>
      <c r="G69" s="346">
        <v>11788350</v>
      </c>
      <c r="H69" s="346">
        <v>11946344</v>
      </c>
      <c r="I69" s="346">
        <v>9230179</v>
      </c>
    </row>
    <row r="70" spans="1:9" ht="13.8" x14ac:dyDescent="0.25">
      <c r="A70" s="237" t="s">
        <v>118</v>
      </c>
      <c r="B70" s="126">
        <f>Data!BP20/1000000</f>
        <v>7097.5683339799998</v>
      </c>
      <c r="C70" s="238">
        <f>Data!BP32/1000000</f>
        <v>1264935.3623366698</v>
      </c>
      <c r="D70" s="238">
        <f>Data!BP38/1000000</f>
        <v>1158375.9651932202</v>
      </c>
      <c r="E70" s="275">
        <f t="shared" si="6"/>
        <v>9.1990338495736346E-2</v>
      </c>
      <c r="F70" s="346">
        <v>1158376</v>
      </c>
      <c r="G70" s="346">
        <v>1282927</v>
      </c>
      <c r="H70" s="346">
        <v>1329270</v>
      </c>
      <c r="I70" s="346">
        <v>1073119</v>
      </c>
    </row>
    <row r="71" spans="1:9" ht="13.8" x14ac:dyDescent="0.25">
      <c r="A71" s="237" t="s">
        <v>141</v>
      </c>
      <c r="B71" s="126">
        <f>Data!BP26</f>
        <v>969112</v>
      </c>
      <c r="C71" s="238">
        <f>B71</f>
        <v>969112</v>
      </c>
      <c r="D71" s="238">
        <f>Data!BP44</f>
        <v>947574</v>
      </c>
      <c r="E71" s="275">
        <f t="shared" si="6"/>
        <v>2.2729623227315227E-2</v>
      </c>
      <c r="F71" s="346">
        <v>947574</v>
      </c>
      <c r="G71" s="346">
        <v>829599</v>
      </c>
      <c r="H71" s="346">
        <v>1021723</v>
      </c>
      <c r="I71" s="346">
        <v>802030</v>
      </c>
    </row>
    <row r="72" spans="1:9" ht="13.8" x14ac:dyDescent="0.25">
      <c r="A72" s="237"/>
      <c r="B72" s="126"/>
      <c r="C72" s="238"/>
      <c r="D72" s="238"/>
      <c r="E72" s="237"/>
      <c r="F72" s="346"/>
      <c r="G72" s="346"/>
      <c r="H72" s="346"/>
      <c r="I72" s="346"/>
    </row>
    <row r="73" spans="1:9" ht="13.8" x14ac:dyDescent="0.25">
      <c r="A73" s="277" t="s">
        <v>15</v>
      </c>
      <c r="B73" s="126"/>
      <c r="C73" s="238"/>
      <c r="D73" s="238"/>
      <c r="E73" s="237"/>
      <c r="F73" s="346"/>
      <c r="G73" s="346"/>
      <c r="H73" s="346"/>
      <c r="I73" s="346"/>
    </row>
    <row r="74" spans="1:9" ht="13.8" x14ac:dyDescent="0.25">
      <c r="A74" s="237" t="s">
        <v>116</v>
      </c>
      <c r="B74" s="126">
        <f>Data!BR23</f>
        <v>94</v>
      </c>
      <c r="C74" s="126">
        <f>Data!BR35</f>
        <v>1774</v>
      </c>
      <c r="D74" s="126">
        <f>Data!BR41</f>
        <v>1550</v>
      </c>
      <c r="E74" s="275">
        <f t="shared" ref="E74:E77" si="7">IFERROR(IF(OR(AND(D74="",C74=""),AND(D74=0,C74=0)),"",
IF(OR(D74="",D74=0),1,
IF(OR(D74&lt;&gt;"",D74&lt;&gt;0),(C74-D74)/ABS(D74)))),-1)</f>
        <v>0.14451612903225808</v>
      </c>
      <c r="F74" s="126">
        <v>1550</v>
      </c>
      <c r="G74" s="126">
        <v>949</v>
      </c>
      <c r="H74" s="126">
        <v>809</v>
      </c>
      <c r="I74" s="126">
        <v>825</v>
      </c>
    </row>
    <row r="75" spans="1:9" ht="13.8" x14ac:dyDescent="0.25">
      <c r="A75" s="237" t="s">
        <v>142</v>
      </c>
      <c r="B75" s="126">
        <f>Data!BQ23</f>
        <v>76656</v>
      </c>
      <c r="C75" s="126">
        <f>Data!BQ35</f>
        <v>803665</v>
      </c>
      <c r="D75" s="126">
        <f>Data!BQ41</f>
        <v>961911</v>
      </c>
      <c r="E75" s="275">
        <f t="shared" si="7"/>
        <v>-0.16451210143142142</v>
      </c>
      <c r="F75" s="126">
        <v>961911</v>
      </c>
      <c r="G75" s="126">
        <v>428713</v>
      </c>
      <c r="H75" s="126">
        <v>307322</v>
      </c>
      <c r="I75" s="126">
        <v>205539</v>
      </c>
    </row>
    <row r="76" spans="1:9" ht="13.8" x14ac:dyDescent="0.25">
      <c r="A76" s="237" t="s">
        <v>185</v>
      </c>
      <c r="B76" s="126">
        <f>Data!BP23/1000000</f>
        <v>146.93054074</v>
      </c>
      <c r="C76" s="126">
        <f>Data!BP35/1000000</f>
        <v>1573.78860869</v>
      </c>
      <c r="D76" s="126">
        <f>Data!BP41/1000000</f>
        <v>1279.1913508</v>
      </c>
      <c r="E76" s="275">
        <f t="shared" si="7"/>
        <v>0.2302996011548705</v>
      </c>
      <c r="F76" s="126">
        <v>93866</v>
      </c>
      <c r="G76" s="126">
        <v>42643</v>
      </c>
      <c r="H76" s="126">
        <v>29060</v>
      </c>
      <c r="I76" s="126">
        <v>21987</v>
      </c>
    </row>
    <row r="77" spans="1:9" ht="14.4" thickBot="1" x14ac:dyDescent="0.3">
      <c r="A77" s="278" t="s">
        <v>141</v>
      </c>
      <c r="B77" s="127">
        <f>Data!BP29</f>
        <v>155447</v>
      </c>
      <c r="C77" s="127">
        <f>B77</f>
        <v>155447</v>
      </c>
      <c r="D77" s="127">
        <f>Data!BP47</f>
        <v>275198</v>
      </c>
      <c r="E77" s="280">
        <f t="shared" si="7"/>
        <v>-0.4351448775063772</v>
      </c>
      <c r="F77" s="127">
        <v>275198</v>
      </c>
      <c r="G77" s="127">
        <v>140000</v>
      </c>
      <c r="H77" s="127">
        <v>97761</v>
      </c>
      <c r="I77" s="127">
        <v>36955</v>
      </c>
    </row>
    <row r="78" spans="1:9" ht="13.8" thickTop="1" x14ac:dyDescent="0.25">
      <c r="A78" s="9" t="s">
        <v>186</v>
      </c>
      <c r="B78" s="3"/>
      <c r="C78" s="15"/>
      <c r="D78" s="15"/>
      <c r="E78" s="28"/>
      <c r="F78" s="24"/>
      <c r="G78" s="27"/>
      <c r="H78" s="27"/>
      <c r="I78" s="27"/>
    </row>
    <row r="79" spans="1:9" x14ac:dyDescent="0.25">
      <c r="A79" s="9" t="s">
        <v>187</v>
      </c>
      <c r="B79" s="3"/>
      <c r="C79" s="15"/>
      <c r="D79" s="15"/>
      <c r="E79" s="28"/>
      <c r="F79" s="24"/>
      <c r="G79" s="27"/>
      <c r="H79" s="27"/>
      <c r="I79" s="27"/>
    </row>
    <row r="80" spans="1:9" x14ac:dyDescent="0.25">
      <c r="A80" s="35"/>
      <c r="B80" s="19"/>
      <c r="F80" s="24"/>
      <c r="G80" s="27"/>
    </row>
    <row r="81" spans="1:9" ht="13.8" thickBot="1" x14ac:dyDescent="0.3">
      <c r="A81" s="121" t="s">
        <v>157</v>
      </c>
      <c r="B81" s="116"/>
      <c r="C81" s="116"/>
      <c r="D81" s="116"/>
      <c r="E81" s="116"/>
      <c r="F81" s="117"/>
      <c r="G81" s="117"/>
      <c r="H81" s="116"/>
      <c r="I81" s="116"/>
    </row>
    <row r="82" spans="1:9" ht="13.8" x14ac:dyDescent="0.25">
      <c r="A82" s="288"/>
      <c r="B82" s="269" t="s">
        <v>1</v>
      </c>
      <c r="C82" s="269" t="s">
        <v>169</v>
      </c>
      <c r="D82" s="269" t="s">
        <v>169</v>
      </c>
      <c r="E82" s="289" t="s">
        <v>13</v>
      </c>
      <c r="F82" s="298"/>
      <c r="G82" s="281"/>
      <c r="H82" s="288"/>
      <c r="I82" s="288"/>
    </row>
    <row r="83" spans="1:9" ht="13.8" x14ac:dyDescent="0.25">
      <c r="A83" s="288"/>
      <c r="B83" s="269" t="s">
        <v>3</v>
      </c>
      <c r="C83" s="269" t="s">
        <v>4</v>
      </c>
      <c r="D83" s="269" t="s">
        <v>4</v>
      </c>
      <c r="E83" s="289" t="s">
        <v>9</v>
      </c>
      <c r="F83" s="298"/>
      <c r="G83" s="281"/>
      <c r="H83" s="288"/>
      <c r="I83" s="288"/>
    </row>
    <row r="84" spans="1:9" ht="14.4" thickBot="1" x14ac:dyDescent="0.3">
      <c r="A84" s="290"/>
      <c r="B84" s="271" t="str">
        <f>TEXT($H$3,"MMM")&amp;" "&amp;TEXT($H$3,"YYYY")</f>
        <v>Dec 2020</v>
      </c>
      <c r="C84" s="271" t="str">
        <f>TEXT($H$3,"YYYY")</f>
        <v>2020</v>
      </c>
      <c r="D84" s="271">
        <f>TEXT($H$3,"YYYY")-1</f>
        <v>2019</v>
      </c>
      <c r="E84" s="273" t="s">
        <v>6</v>
      </c>
      <c r="F84" s="273">
        <f>TEXT($H$3,"YYYY")-1</f>
        <v>2019</v>
      </c>
      <c r="G84" s="283">
        <f>TEXT($H$3,"YYYY")-2</f>
        <v>2018</v>
      </c>
      <c r="H84" s="283">
        <f>TEXT($H$3,"YYYY")-3</f>
        <v>2017</v>
      </c>
      <c r="I84" s="283">
        <f>TEXT($H$3,"YYYY")-4</f>
        <v>2016</v>
      </c>
    </row>
    <row r="85" spans="1:9" ht="13.8" x14ac:dyDescent="0.25">
      <c r="A85" s="277" t="s">
        <v>14</v>
      </c>
      <c r="B85" s="302"/>
      <c r="C85" s="302"/>
      <c r="D85" s="302"/>
      <c r="E85" s="300"/>
      <c r="F85" s="300"/>
      <c r="G85" s="303"/>
      <c r="H85" s="303"/>
      <c r="I85" s="303"/>
    </row>
    <row r="86" spans="1:9" ht="13.8" x14ac:dyDescent="0.25">
      <c r="A86" s="237" t="s">
        <v>116</v>
      </c>
      <c r="B86" s="238">
        <f>SUMIFS(Data!$AC:$AC,Data!$AE:$AE,"1")</f>
        <v>30799</v>
      </c>
      <c r="C86" s="238">
        <f>Data!BR76</f>
        <v>479225</v>
      </c>
      <c r="D86" s="238">
        <f>Data!BR82</f>
        <v>436351</v>
      </c>
      <c r="E86" s="275">
        <f>IFERROR(IF(OR(AND(D86="",C86=""),AND(D86=0,C86=0)),"",
IF(OR(D86="",D86=0),1,
IF(OR(D86&lt;&gt;"",D86&lt;&gt;0),(C86-D86)/ABS(D86)))),-1)</f>
        <v>9.8255761989774287E-2</v>
      </c>
      <c r="F86" s="358">
        <v>436351</v>
      </c>
      <c r="G86" s="346">
        <v>401483</v>
      </c>
      <c r="H86" s="346">
        <v>345698</v>
      </c>
      <c r="I86" s="346">
        <v>343265</v>
      </c>
    </row>
    <row r="87" spans="1:9" ht="13.8" x14ac:dyDescent="0.25">
      <c r="A87" s="237" t="s">
        <v>140</v>
      </c>
      <c r="B87" s="238">
        <f>SUMIFS(Data!$AB:$AB,Data!$AE:$AE,"1")/1000</f>
        <v>225.267</v>
      </c>
      <c r="C87" s="238">
        <f>Data!BQ76</f>
        <v>3219382</v>
      </c>
      <c r="D87" s="238">
        <f>Data!BQ82</f>
        <v>3206466</v>
      </c>
      <c r="E87" s="275">
        <f t="shared" ref="E87:E89" si="8">IFERROR(IF(OR(AND(D87="",C87=""),AND(D87=0,C87=0)),"",
IF(OR(D87="",D87=0),1,
IF(OR(D87&lt;&gt;"",D87&lt;&gt;0),(C87-D87)/ABS(D87)))),-1)</f>
        <v>4.0281106988191984E-3</v>
      </c>
      <c r="F87" s="358">
        <v>3206466</v>
      </c>
      <c r="G87" s="346">
        <v>3080836</v>
      </c>
      <c r="H87" s="346">
        <v>2718</v>
      </c>
      <c r="I87" s="346">
        <v>2955</v>
      </c>
    </row>
    <row r="88" spans="1:9" ht="13.8" x14ac:dyDescent="0.25">
      <c r="A88" s="237" t="s">
        <v>118</v>
      </c>
      <c r="B88" s="238">
        <f>SUMIFS(Data!$AA:$AA,Data!$AE:$AE,"1")/1000000</f>
        <v>69477.694403754998</v>
      </c>
      <c r="C88" s="238">
        <f>Data!BP76/1000000</f>
        <v>912482.136313556</v>
      </c>
      <c r="D88" s="238">
        <f>Data!BP82/1000000</f>
        <v>805011.15705943096</v>
      </c>
      <c r="E88" s="275">
        <f t="shared" si="8"/>
        <v>0.1335024717504516</v>
      </c>
      <c r="F88" s="358">
        <v>805011</v>
      </c>
      <c r="G88" s="346">
        <v>674379</v>
      </c>
      <c r="H88" s="346">
        <v>566037</v>
      </c>
      <c r="I88" s="346">
        <v>943312</v>
      </c>
    </row>
    <row r="89" spans="1:9" ht="13.8" x14ac:dyDescent="0.25">
      <c r="A89" s="237" t="s">
        <v>141</v>
      </c>
      <c r="B89" s="238">
        <f>SUMIFS(Data!$AK:$AK,Data!$AL:$AL,"1")</f>
        <v>125413</v>
      </c>
      <c r="C89" s="238">
        <f>B89</f>
        <v>125413</v>
      </c>
      <c r="D89" s="238">
        <f>Data!BP88</f>
        <v>114681</v>
      </c>
      <c r="E89" s="275">
        <f t="shared" si="8"/>
        <v>9.3581325590115186E-2</v>
      </c>
      <c r="F89" s="358">
        <v>114681</v>
      </c>
      <c r="G89" s="346">
        <v>111034</v>
      </c>
      <c r="H89" s="346">
        <v>117783</v>
      </c>
      <c r="I89" s="346">
        <v>65553</v>
      </c>
    </row>
    <row r="90" spans="1:9" ht="13.8" x14ac:dyDescent="0.25">
      <c r="A90" s="237"/>
      <c r="B90" s="238"/>
      <c r="C90" s="238"/>
      <c r="D90" s="238"/>
      <c r="E90" s="237"/>
      <c r="F90" s="358"/>
      <c r="G90" s="346"/>
      <c r="H90" s="346"/>
      <c r="I90" s="346"/>
    </row>
    <row r="91" spans="1:9" ht="13.8" x14ac:dyDescent="0.25">
      <c r="A91" s="277" t="s">
        <v>15</v>
      </c>
      <c r="B91" s="238"/>
      <c r="C91" s="238"/>
      <c r="D91" s="238"/>
      <c r="E91" s="237"/>
      <c r="F91" s="358"/>
      <c r="G91" s="346"/>
      <c r="H91" s="346"/>
      <c r="I91" s="346"/>
    </row>
    <row r="92" spans="1:9" ht="13.8" x14ac:dyDescent="0.25">
      <c r="A92" s="237" t="s">
        <v>116</v>
      </c>
      <c r="B92" s="238">
        <f>SUMIFS(Data!$AC:$AC,Data!$AE:$AE,"0")</f>
        <v>967</v>
      </c>
      <c r="C92" s="238">
        <f>Data!BR79</f>
        <v>21151</v>
      </c>
      <c r="D92" s="238">
        <f>Data!BR85</f>
        <v>27189</v>
      </c>
      <c r="E92" s="275">
        <f>IFERROR(IF(OR(AND(D92="",C92=""),AND(D92=0,C92=0)),"",
IF(OR(D92="",D92=0),1,
IF(OR(D92&lt;&gt;"",D92&lt;&gt;0),(C92-D92)/ABS(D92)))),-1)</f>
        <v>-0.22207510390231344</v>
      </c>
      <c r="F92" s="358">
        <v>27189</v>
      </c>
      <c r="G92" s="346">
        <v>34033</v>
      </c>
      <c r="H92" s="346">
        <v>30024</v>
      </c>
      <c r="I92" s="346">
        <v>43815</v>
      </c>
    </row>
    <row r="93" spans="1:9" ht="13.8" x14ac:dyDescent="0.25">
      <c r="A93" s="237" t="s">
        <v>140</v>
      </c>
      <c r="B93" s="238">
        <f>SUMIFS(Data!$AB:$AB,Data!$AE:$AE,"0")/1000</f>
        <v>12.202999999999999</v>
      </c>
      <c r="C93" s="238">
        <f>Data!BQ79</f>
        <v>276216</v>
      </c>
      <c r="D93" s="238">
        <f>Data!BQ85</f>
        <v>304220</v>
      </c>
      <c r="E93" s="275">
        <f t="shared" ref="E93:E94" si="9">IFERROR(IF(OR(AND(D93="",C93=""),AND(D93=0,C93=0)),"",
IF(OR(D93="",D93=0),1,
IF(OR(D93&lt;&gt;"",D93&lt;&gt;0),(C93-D93)/ABS(D93)))),-1)</f>
        <v>-9.2051804615081195E-2</v>
      </c>
      <c r="F93" s="358">
        <v>304220</v>
      </c>
      <c r="G93" s="346">
        <v>351110</v>
      </c>
      <c r="H93" s="346">
        <v>291</v>
      </c>
      <c r="I93" s="346">
        <v>471</v>
      </c>
    </row>
    <row r="94" spans="1:9" ht="13.8" x14ac:dyDescent="0.25">
      <c r="A94" s="237" t="s">
        <v>118</v>
      </c>
      <c r="B94" s="238">
        <f>SUMIFS(Data!$AA:$AA,Data!$AE:$AE,"0")/1000000</f>
        <v>125.58261450999998</v>
      </c>
      <c r="C94" s="238">
        <f>Data!BP79/1000000</f>
        <v>2848.9408599399999</v>
      </c>
      <c r="D94" s="238">
        <f>Data!BP85/1000000</f>
        <v>4720.23014452999</v>
      </c>
      <c r="E94" s="275">
        <f t="shared" si="9"/>
        <v>-0.39644026398978072</v>
      </c>
      <c r="F94" s="358">
        <v>4720</v>
      </c>
      <c r="G94" s="346">
        <v>4094</v>
      </c>
      <c r="H94" s="346">
        <v>3233</v>
      </c>
      <c r="I94" s="346">
        <v>14527</v>
      </c>
    </row>
    <row r="95" spans="1:9" ht="13.8" x14ac:dyDescent="0.25">
      <c r="A95" s="237" t="s">
        <v>141</v>
      </c>
      <c r="B95" s="238">
        <f>SUMIFS(Data!$AK:$AK,Data!$AL:$AL,"0")</f>
        <v>48256</v>
      </c>
      <c r="C95" s="238">
        <f>B95</f>
        <v>48256</v>
      </c>
      <c r="D95" s="238">
        <f>Data!BP91</f>
        <v>43126</v>
      </c>
      <c r="E95" s="275">
        <f>IFERROR(IF(OR(AND(D95="",C95=""),AND(D95=0,C95=0)),"",
IF(OR(D95="",D95=0),1,
IF(OR(D95&lt;&gt;"",D95&lt;&gt;0),(C95-D95)/ABS(D95)))),-1)</f>
        <v>0.11895376339099384</v>
      </c>
      <c r="F95" s="358">
        <v>43126</v>
      </c>
      <c r="G95" s="346">
        <v>71176</v>
      </c>
      <c r="H95" s="346">
        <v>50578</v>
      </c>
      <c r="I95" s="346">
        <v>36968</v>
      </c>
    </row>
    <row r="96" spans="1:9" ht="12.75" customHeight="1" x14ac:dyDescent="0.25">
      <c r="B96" s="3"/>
      <c r="F96" s="376" t="s">
        <v>189</v>
      </c>
      <c r="G96" s="376"/>
      <c r="H96" s="376"/>
      <c r="I96" s="124"/>
    </row>
    <row r="97" spans="1:10" ht="12.75" customHeight="1" x14ac:dyDescent="0.25">
      <c r="B97" s="3"/>
      <c r="F97" s="376"/>
      <c r="G97" s="376"/>
      <c r="H97" s="376"/>
      <c r="I97" s="124"/>
      <c r="J97" s="155"/>
    </row>
    <row r="98" spans="1:10" ht="13.8" thickBot="1" x14ac:dyDescent="0.3">
      <c r="A98" s="121" t="s">
        <v>119</v>
      </c>
      <c r="B98" s="116"/>
      <c r="C98" s="115"/>
      <c r="D98" s="116"/>
      <c r="E98" s="116"/>
      <c r="F98" s="115"/>
      <c r="G98" s="116"/>
      <c r="H98" s="115"/>
      <c r="I98" s="115"/>
      <c r="J98" s="155"/>
    </row>
    <row r="99" spans="1:10" ht="13.8" x14ac:dyDescent="0.25">
      <c r="A99" s="298"/>
      <c r="B99" s="193" t="s">
        <v>162</v>
      </c>
      <c r="C99" s="270"/>
      <c r="D99" s="187"/>
      <c r="E99" s="270"/>
      <c r="F99" s="270"/>
      <c r="G99" s="270" t="s">
        <v>163</v>
      </c>
      <c r="H99" s="270"/>
      <c r="I99" s="270"/>
      <c r="J99" s="155"/>
    </row>
    <row r="100" spans="1:10" ht="14.4" thickBot="1" x14ac:dyDescent="0.3">
      <c r="A100" s="283"/>
      <c r="B100" s="271" t="str">
        <f>TEXT($H$3,"MMM")&amp;" "&amp;TEXT($H$3,"YYYY")</f>
        <v>Dec 2020</v>
      </c>
      <c r="C100" s="271" t="str">
        <f>TEXT(DATE(2000,TEXT(H3,"M")-1,1),"mmm")&amp; " "&amp; TEXT(H3,"YYYY")</f>
        <v>Nov 2020</v>
      </c>
      <c r="D100" s="273" t="s">
        <v>120</v>
      </c>
      <c r="E100" s="271"/>
      <c r="F100" s="271"/>
      <c r="G100" s="271" t="str">
        <f>TEXT($H$3,"MMM")&amp;" "&amp;TEXT($H$3,"YYYY")</f>
        <v>Dec 2020</v>
      </c>
      <c r="H100" s="271" t="str">
        <f>TEXT($H$3,"MMM")&amp;" "&amp;TEXT($H$3,"YYYY")-1</f>
        <v>Dec 2019</v>
      </c>
      <c r="I100" s="273" t="s">
        <v>120</v>
      </c>
      <c r="J100" s="155"/>
    </row>
    <row r="101" spans="1:10" ht="13.8" x14ac:dyDescent="0.25">
      <c r="A101" s="237" t="s">
        <v>121</v>
      </c>
      <c r="B101" s="307">
        <f>VLOOKUP("ABuy",Data!$J$1:$M$5,4,FALSE)/1000000</f>
        <v>151020.39965108421</v>
      </c>
      <c r="C101" s="307">
        <f>VLOOKUP("ABuy",Data!$J$7:$M$11,4,FALSE)/1000000</f>
        <v>199332.84250859774</v>
      </c>
      <c r="D101" s="177">
        <f>((B101/C101)-1)</f>
        <v>-0.24237071146682554</v>
      </c>
      <c r="E101" s="307"/>
      <c r="F101" s="307"/>
      <c r="G101" s="307">
        <f>VLOOKUP("Abuy",Data!$J$13:$M$17,4,FALSE)/1000000</f>
        <v>140298.98464982002</v>
      </c>
      <c r="H101" s="307">
        <f>VLOOKUP("Abuy",Data!$J$19:$M$23,4,FALSE)/1000000</f>
        <v>183993.24471073999</v>
      </c>
      <c r="I101" s="191">
        <f>((G101/H101)-1)</f>
        <v>-0.23747752331675398</v>
      </c>
      <c r="J101" s="155"/>
    </row>
    <row r="102" spans="1:10" ht="13.8" x14ac:dyDescent="0.25">
      <c r="A102" s="237" t="s">
        <v>122</v>
      </c>
      <c r="B102" s="307">
        <f>VLOOKUP("ASell",Data!$J$1:$M$5,4,FALSE)/1000000</f>
        <v>169487.24023332715</v>
      </c>
      <c r="C102" s="307">
        <f>VLOOKUP("Asell",Data!$J$7:$M$11,4,FALSE)/1000000</f>
        <v>207935.34896429876</v>
      </c>
      <c r="D102" s="191">
        <f t="shared" ref="D102:D104" si="10">((B102/C102)-1)</f>
        <v>-0.18490414892165796</v>
      </c>
      <c r="E102" s="307"/>
      <c r="F102" s="307"/>
      <c r="G102" s="307">
        <f>VLOOKUP("Asell",Data!$J$13:$M$17,4,FALSE)/1000000</f>
        <v>157611.31580888</v>
      </c>
      <c r="H102" s="307">
        <f>VLOOKUP("Asell",Data!$J$19:$M$23,4,FALSE)/1000000</f>
        <v>191691.65401796997</v>
      </c>
      <c r="I102" s="191">
        <f t="shared" ref="I102:I104" si="11">((G102/H102)-1)</f>
        <v>-0.17778728230857221</v>
      </c>
      <c r="J102" s="155"/>
    </row>
    <row r="103" spans="1:10" ht="13.8" x14ac:dyDescent="0.25">
      <c r="A103" s="237" t="s">
        <v>123</v>
      </c>
      <c r="B103" s="307">
        <f>VLOOKUP("PBuy",Data!$J$1:$M$5,4,FALSE)/1000000</f>
        <v>261032.12229775393</v>
      </c>
      <c r="C103" s="307">
        <f>VLOOKUP("Pbuy",Data!$J$7:$M$11,4,FALSE)/1000000</f>
        <v>314212.87968232064</v>
      </c>
      <c r="D103" s="191">
        <f t="shared" si="10"/>
        <v>-0.16925072402612573</v>
      </c>
      <c r="E103" s="307"/>
      <c r="F103" s="307"/>
      <c r="G103" s="307">
        <f>VLOOKUP("Pbuy",Data!$J$13:$M$17,4,FALSE)/1000000</f>
        <v>252101.71042002499</v>
      </c>
      <c r="H103" s="307">
        <f>VLOOKUP("Pbuy",Data!$J$19:$M$23,4,FALSE)/1000000</f>
        <v>295239.08134331502</v>
      </c>
      <c r="I103" s="191">
        <f t="shared" si="11"/>
        <v>-0.14610996188925374</v>
      </c>
      <c r="J103" s="155"/>
    </row>
    <row r="104" spans="1:10" ht="13.8" x14ac:dyDescent="0.25">
      <c r="A104" s="237" t="s">
        <v>124</v>
      </c>
      <c r="B104" s="307">
        <f>VLOOKUP("PSell",Data!$J$1:$M$5,4,FALSE)/1000000</f>
        <v>242565.28171551102</v>
      </c>
      <c r="C104" s="307">
        <f>VLOOKUP("Psell",Data!$J$7:$M$11,4,FALSE)/1000000</f>
        <v>305610.37322661967</v>
      </c>
      <c r="D104" s="191">
        <f t="shared" si="10"/>
        <v>-0.20629238086875645</v>
      </c>
      <c r="E104" s="307"/>
      <c r="F104" s="307"/>
      <c r="G104" s="307">
        <f>VLOOKUP("Psell",Data!$J$13:$M$17,4,FALSE)/1000000</f>
        <v>234789.37926096498</v>
      </c>
      <c r="H104" s="307">
        <f>VLOOKUP("Psell",Data!$J$19:$M$23,4,FALSE)/1000000</f>
        <v>287540.67203608504</v>
      </c>
      <c r="I104" s="191">
        <f t="shared" si="11"/>
        <v>-0.18345680422037836</v>
      </c>
      <c r="J104" s="155"/>
    </row>
    <row r="105" spans="1:10" ht="13.8" x14ac:dyDescent="0.25">
      <c r="A105" s="237"/>
      <c r="B105" s="238"/>
      <c r="C105" s="238"/>
      <c r="D105" s="237"/>
      <c r="E105" s="238"/>
      <c r="F105" s="238"/>
      <c r="G105" s="237"/>
      <c r="H105" s="237"/>
      <c r="I105" s="237"/>
      <c r="J105" s="155"/>
    </row>
    <row r="106" spans="1:10" ht="14.4" thickBot="1" x14ac:dyDescent="0.3">
      <c r="A106" s="267" t="s">
        <v>125</v>
      </c>
      <c r="B106" s="268"/>
      <c r="C106" s="268"/>
      <c r="D106" s="268"/>
      <c r="E106" s="268"/>
      <c r="F106" s="268"/>
      <c r="G106" s="268"/>
      <c r="H106" s="267"/>
      <c r="I106" s="267"/>
      <c r="J106" s="155"/>
    </row>
    <row r="107" spans="1:10" ht="14.4" thickBot="1" x14ac:dyDescent="0.3">
      <c r="A107" s="283"/>
      <c r="B107" s="273" t="s">
        <v>126</v>
      </c>
      <c r="C107" s="273" t="s">
        <v>4</v>
      </c>
      <c r="D107" s="381" t="s">
        <v>127</v>
      </c>
      <c r="E107" s="381"/>
      <c r="F107" s="273" t="s">
        <v>128</v>
      </c>
      <c r="G107" s="377" t="s">
        <v>129</v>
      </c>
      <c r="H107" s="377"/>
      <c r="I107" s="273" t="s">
        <v>28</v>
      </c>
      <c r="J107" s="155"/>
    </row>
    <row r="108" spans="1:10" ht="13.8" x14ac:dyDescent="0.25">
      <c r="A108" s="277"/>
      <c r="B108" s="300"/>
      <c r="C108" s="300"/>
      <c r="D108" s="300"/>
      <c r="E108" s="300"/>
      <c r="F108" s="300"/>
      <c r="G108" s="300"/>
      <c r="H108" s="237"/>
      <c r="I108" s="300"/>
      <c r="J108" s="155"/>
    </row>
    <row r="109" spans="1:10" ht="13.8" x14ac:dyDescent="0.25">
      <c r="A109" s="237" t="s">
        <v>116</v>
      </c>
      <c r="B109" s="196">
        <v>667996</v>
      </c>
      <c r="C109" s="319">
        <v>42349</v>
      </c>
      <c r="D109" s="380">
        <v>1959547</v>
      </c>
      <c r="E109" s="380"/>
      <c r="F109" s="319">
        <v>42349</v>
      </c>
      <c r="G109" s="380">
        <v>7331360</v>
      </c>
      <c r="H109" s="380"/>
      <c r="I109" s="189" t="s">
        <v>512</v>
      </c>
    </row>
    <row r="110" spans="1:10" ht="13.8" x14ac:dyDescent="0.25">
      <c r="A110" s="237" t="s">
        <v>502</v>
      </c>
      <c r="B110" s="348">
        <v>1391491</v>
      </c>
      <c r="C110" s="354">
        <v>43012</v>
      </c>
      <c r="D110" s="380">
        <f>2513652909/1000000</f>
        <v>2513.6529089999999</v>
      </c>
      <c r="E110" s="380"/>
      <c r="F110" s="319">
        <v>42349</v>
      </c>
      <c r="G110" s="380">
        <v>9748834</v>
      </c>
      <c r="H110" s="380"/>
      <c r="I110" s="195" t="s">
        <v>130</v>
      </c>
    </row>
    <row r="111" spans="1:10" ht="13.8" x14ac:dyDescent="0.25">
      <c r="A111" s="237" t="s">
        <v>501</v>
      </c>
      <c r="B111" s="348">
        <v>74815</v>
      </c>
      <c r="C111" s="354">
        <v>43090</v>
      </c>
      <c r="D111" s="380">
        <v>165827</v>
      </c>
      <c r="E111" s="380"/>
      <c r="F111" s="319">
        <v>42631</v>
      </c>
      <c r="G111" s="380">
        <v>612552</v>
      </c>
      <c r="H111" s="380"/>
      <c r="I111" s="195" t="s">
        <v>512</v>
      </c>
    </row>
    <row r="112" spans="1:10" ht="13.8" x14ac:dyDescent="0.25">
      <c r="A112" s="237" t="s">
        <v>477</v>
      </c>
      <c r="B112" s="190">
        <v>16176.59</v>
      </c>
      <c r="C112" s="354">
        <v>43039</v>
      </c>
      <c r="D112" s="196"/>
      <c r="E112" s="195"/>
      <c r="F112" s="196"/>
      <c r="G112" s="195"/>
      <c r="H112" s="293"/>
      <c r="I112" s="293"/>
    </row>
    <row r="113" spans="1:11" ht="13.8" thickBot="1" x14ac:dyDescent="0.3">
      <c r="A113" s="108"/>
      <c r="B113" s="108"/>
      <c r="C113" s="108"/>
      <c r="D113" s="108"/>
      <c r="E113" s="108"/>
      <c r="F113" s="108"/>
      <c r="G113" s="108"/>
      <c r="H113" s="108"/>
      <c r="I113" s="108"/>
    </row>
    <row r="114" spans="1:11" ht="13.8" thickTop="1" x14ac:dyDescent="0.25"/>
    <row r="122" spans="1:11" ht="12.75" customHeight="1" x14ac:dyDescent="0.25">
      <c r="A122" s="107" t="str">
        <f>"Market Profile - "&amp; TEXT($H$3,"MMM")&amp;" "&amp;TEXT($H$3,"YYYY")</f>
        <v>Market Profile - Dec 2020</v>
      </c>
      <c r="G122" s="124"/>
      <c r="H122" s="124"/>
    </row>
    <row r="123" spans="1:11" ht="12.75" customHeight="1" x14ac:dyDescent="0.25">
      <c r="F123" s="376" t="s">
        <v>189</v>
      </c>
      <c r="G123" s="376"/>
      <c r="H123" s="376"/>
    </row>
    <row r="124" spans="1:11" x14ac:dyDescent="0.25">
      <c r="F124" s="376"/>
      <c r="G124" s="376"/>
      <c r="H124" s="376"/>
    </row>
    <row r="125" spans="1:11" x14ac:dyDescent="0.25">
      <c r="K125" s="125"/>
    </row>
    <row r="126" spans="1:11" ht="13.8" thickBot="1" x14ac:dyDescent="0.3">
      <c r="A126" s="115" t="s">
        <v>652</v>
      </c>
      <c r="B126" s="120"/>
      <c r="C126" s="120"/>
      <c r="D126" s="120"/>
      <c r="E126" s="120"/>
      <c r="F126" s="120"/>
      <c r="G126" s="120"/>
      <c r="H126" s="120"/>
      <c r="I126" s="120"/>
      <c r="K126" s="125"/>
    </row>
    <row r="127" spans="1:11" ht="13.8" x14ac:dyDescent="0.25">
      <c r="A127" s="270"/>
      <c r="B127" s="270"/>
      <c r="C127" s="270"/>
      <c r="D127" s="270"/>
      <c r="E127" s="304"/>
      <c r="F127" s="389" t="s">
        <v>194</v>
      </c>
      <c r="G127" s="389"/>
      <c r="H127" s="389"/>
      <c r="I127" s="389"/>
    </row>
    <row r="128" spans="1:11" ht="14.4" thickBot="1" x14ac:dyDescent="0.3">
      <c r="A128" s="283"/>
      <c r="B128" s="305" t="str">
        <f>TEXT(DATE(2000,TEXT(H3,"M")-1,1),"mmm")&amp; " "&amp; TEXT(H3,"YYYY")</f>
        <v>Nov 2020</v>
      </c>
      <c r="C128" s="273" t="s">
        <v>16</v>
      </c>
      <c r="D128" s="305" t="str">
        <f>TEXT(DATE(2000,TEXT(H3,"M")-1,1),"mmm")&amp; " "&amp; TEXT(H3,"YYYY")-1</f>
        <v>Nov 2019</v>
      </c>
      <c r="E128" s="306" t="s">
        <v>16</v>
      </c>
      <c r="F128" s="283">
        <f>TEXT($H$3,"YYYY")-1</f>
        <v>2019</v>
      </c>
      <c r="G128" s="273">
        <f>TEXT($H$3,"YYYY")-2</f>
        <v>2018</v>
      </c>
      <c r="H128" s="283">
        <f>TEXT($H$3,"YYYY")-3</f>
        <v>2017</v>
      </c>
      <c r="I128" s="273">
        <f>TEXT($H$3,"YYYY")-4</f>
        <v>2016</v>
      </c>
    </row>
    <row r="129" spans="1:11" ht="13.8" x14ac:dyDescent="0.25">
      <c r="A129" s="237" t="s">
        <v>17</v>
      </c>
      <c r="B129" s="349">
        <v>970936.47</v>
      </c>
      <c r="C129" s="325">
        <v>16</v>
      </c>
      <c r="D129" s="349">
        <v>985600</v>
      </c>
      <c r="E129" s="325">
        <v>18</v>
      </c>
      <c r="F129" s="293">
        <v>18</v>
      </c>
      <c r="G129" s="325">
        <v>17</v>
      </c>
      <c r="H129" s="293">
        <v>18</v>
      </c>
      <c r="I129" s="325">
        <v>17</v>
      </c>
      <c r="K129" s="125"/>
    </row>
    <row r="130" spans="1:11" ht="13.8" x14ac:dyDescent="0.25">
      <c r="A130" s="237" t="s">
        <v>18</v>
      </c>
      <c r="B130" s="349">
        <v>33187.65</v>
      </c>
      <c r="C130" s="325">
        <v>23</v>
      </c>
      <c r="D130" s="349">
        <v>30541</v>
      </c>
      <c r="E130" s="325">
        <v>19</v>
      </c>
      <c r="F130" s="293">
        <v>19</v>
      </c>
      <c r="G130" s="325">
        <v>20</v>
      </c>
      <c r="H130" s="293">
        <v>20</v>
      </c>
      <c r="I130" s="325">
        <v>24</v>
      </c>
      <c r="K130" s="251"/>
    </row>
    <row r="131" spans="1:11" ht="13.8" x14ac:dyDescent="0.25">
      <c r="A131" s="237" t="s">
        <v>158</v>
      </c>
      <c r="B131" s="343">
        <v>0.38276646462770114</v>
      </c>
      <c r="C131" s="325">
        <v>32</v>
      </c>
      <c r="D131" s="372">
        <v>0.35449999999999998</v>
      </c>
      <c r="E131" s="325">
        <v>18</v>
      </c>
      <c r="F131" s="293">
        <v>18</v>
      </c>
      <c r="G131" s="325">
        <v>25</v>
      </c>
      <c r="H131" s="293">
        <v>22</v>
      </c>
      <c r="I131" s="325">
        <v>29</v>
      </c>
      <c r="K131" s="251"/>
    </row>
    <row r="132" spans="1:11" ht="13.8" thickBot="1" x14ac:dyDescent="0.3">
      <c r="A132" s="108"/>
      <c r="B132" s="138"/>
      <c r="C132" s="139"/>
      <c r="D132" s="138"/>
      <c r="E132" s="139"/>
      <c r="F132" s="373"/>
      <c r="G132" s="139"/>
      <c r="H132" s="108"/>
      <c r="I132" s="139"/>
      <c r="K132" s="251"/>
    </row>
    <row r="133" spans="1:11" ht="13.8" thickTop="1" x14ac:dyDescent="0.25">
      <c r="A133" s="18" t="s">
        <v>19</v>
      </c>
      <c r="B133" s="18"/>
      <c r="D133" s="27"/>
      <c r="E133" s="49"/>
      <c r="K133" s="251"/>
    </row>
    <row r="134" spans="1:11" x14ac:dyDescent="0.25">
      <c r="A134" s="18" t="s">
        <v>20</v>
      </c>
      <c r="B134" s="36"/>
      <c r="K134" s="251"/>
    </row>
    <row r="135" spans="1:11" x14ac:dyDescent="0.25">
      <c r="K135" s="251"/>
    </row>
    <row r="136" spans="1:11" x14ac:dyDescent="0.25">
      <c r="A136" s="123" t="s">
        <v>159</v>
      </c>
      <c r="K136" s="251"/>
    </row>
    <row r="137" spans="1:11" ht="13.8" thickBot="1" x14ac:dyDescent="0.3">
      <c r="A137" s="116" t="s">
        <v>143</v>
      </c>
      <c r="B137" s="116"/>
      <c r="C137" s="116"/>
      <c r="D137" s="116"/>
      <c r="E137" s="116"/>
      <c r="F137" s="116"/>
      <c r="G137" s="116"/>
      <c r="H137" s="116"/>
      <c r="I137" s="116"/>
    </row>
    <row r="138" spans="1:11" ht="13.8" x14ac:dyDescent="0.25">
      <c r="A138" s="270"/>
      <c r="B138" s="269" t="s">
        <v>1</v>
      </c>
      <c r="C138" s="269" t="s">
        <v>171</v>
      </c>
      <c r="D138" s="269" t="s">
        <v>171</v>
      </c>
      <c r="E138" s="269" t="s">
        <v>2</v>
      </c>
      <c r="F138" s="308"/>
      <c r="G138" s="270"/>
      <c r="H138" s="270"/>
      <c r="I138" s="270"/>
    </row>
    <row r="139" spans="1:11" ht="13.8" x14ac:dyDescent="0.25">
      <c r="A139" s="270"/>
      <c r="B139" s="269" t="s">
        <v>3</v>
      </c>
      <c r="C139" s="269" t="s">
        <v>170</v>
      </c>
      <c r="D139" s="269" t="s">
        <v>170</v>
      </c>
      <c r="E139" s="269" t="s">
        <v>5</v>
      </c>
      <c r="F139" s="308"/>
      <c r="G139" s="270"/>
      <c r="H139" s="270"/>
      <c r="I139" s="270"/>
    </row>
    <row r="140" spans="1:11" ht="14.4" thickBot="1" x14ac:dyDescent="0.3">
      <c r="A140" s="283"/>
      <c r="B140" s="271" t="str">
        <f>TEXT($H$3,"MMM")&amp;" "&amp;TEXT($H$3,"YYYY")</f>
        <v>Dec 2020</v>
      </c>
      <c r="C140" s="271" t="str">
        <f>TEXT($H$3,"YYYY")</f>
        <v>2020</v>
      </c>
      <c r="D140" s="271">
        <f>TEXT($H$3,"YYYY")-1</f>
        <v>2019</v>
      </c>
      <c r="E140" s="273" t="s">
        <v>6</v>
      </c>
      <c r="F140" s="273">
        <f>TEXT($H$3,"YYYY")-1</f>
        <v>2019</v>
      </c>
      <c r="G140" s="273">
        <f>TEXT($H$3,"YYYY")-2</f>
        <v>2018</v>
      </c>
      <c r="H140" s="273">
        <f>TEXT($H$3,"YYYY")-3</f>
        <v>2017</v>
      </c>
      <c r="I140" s="273">
        <f>TEXT($H$3,"YYYY")-4</f>
        <v>2016</v>
      </c>
    </row>
    <row r="141" spans="1:11" ht="13.8" x14ac:dyDescent="0.25">
      <c r="A141" s="237" t="s">
        <v>21</v>
      </c>
      <c r="B141" s="186">
        <f>SUMIF(Data!$DG$1:$DG$15,"AS",Data!$DH$1:$DH$15)/1000000</f>
        <v>0</v>
      </c>
      <c r="C141" s="341">
        <f>SUMIF(Data!$DJ$1:$DJ$15,"AS",Data!$DK$1:$DK$15)/1000000</f>
        <v>1419.0386701500001</v>
      </c>
      <c r="D141" s="341">
        <f>SUMIF(Data!$DM$1:$DM$15,"AS",Data!$DN$1:$DN$15)/1000000</f>
        <v>1107.1968789500002</v>
      </c>
      <c r="E141" s="343">
        <f>IFERROR(IF(OR(AND(D141="",C141=""),AND(D141=0,C141=0)),0,
IF(OR(D141="",D141=0),1,
IF(OR(D141&lt;&gt;"",D141&lt;&gt;0),(C141-D141)/ABS(D141)))),-1)</f>
        <v>0.28164981055196997</v>
      </c>
      <c r="F141" s="359">
        <v>1107</v>
      </c>
      <c r="G141" s="348">
        <v>5231</v>
      </c>
      <c r="H141" s="349">
        <v>23315</v>
      </c>
      <c r="I141" s="349">
        <v>13085</v>
      </c>
    </row>
    <row r="142" spans="1:11" ht="13.8" x14ac:dyDescent="0.25">
      <c r="A142" s="237" t="s">
        <v>22</v>
      </c>
      <c r="B142" s="186">
        <f>(SUMIF(Data!$DG$1:$DG$15,"RT",Data!$DH$1:$DH$15)+SUMIF(Data!$DG$1:$DG$15,"TU",Data!$DH$1:$DH$15))/1000000</f>
        <v>0</v>
      </c>
      <c r="C142" s="341">
        <f>(SUMIF(Data!$DJ$1:$DJ$15,"RT",Data!$DK$1:$DK$15)+SUMIF(Data!$DJ$1:$DJ$15,"TU",Data!$DK$1:$DK$15))/1000000</f>
        <v>27181.531702779997</v>
      </c>
      <c r="D142" s="341">
        <f>(SUMIF(Data!$DM$1:$DM$15,"RT",Data!$DN$1:$DN$15)+SUMIF(Data!$DM$1:$DM$15,"TU",Data!$DN$1:$DN$15))/1000000</f>
        <v>4409.4092485000001</v>
      </c>
      <c r="E142" s="343">
        <f t="shared" ref="E142:E145" si="12">IFERROR(IF(OR(AND(D142="",C142=""),AND(D142=0,C142=0)),0,
IF(OR(D142="",D142=0),1,
IF(OR(D142&lt;&gt;"",D142&lt;&gt;0),(C142-D142)/ABS(D142)))),-1)</f>
        <v>5.1644384022704752</v>
      </c>
      <c r="F142" s="359">
        <v>4409</v>
      </c>
      <c r="G142" s="348">
        <v>5097</v>
      </c>
      <c r="H142" s="349">
        <v>32688</v>
      </c>
      <c r="I142" s="349">
        <v>24160</v>
      </c>
    </row>
    <row r="143" spans="1:11" ht="13.8" x14ac:dyDescent="0.25">
      <c r="A143" s="237" t="s">
        <v>168</v>
      </c>
      <c r="B143" s="186">
        <v>0</v>
      </c>
      <c r="C143" s="341">
        <v>0</v>
      </c>
      <c r="D143" s="341">
        <v>0</v>
      </c>
      <c r="E143" s="343">
        <f t="shared" si="12"/>
        <v>0</v>
      </c>
      <c r="F143" s="359" t="s">
        <v>520</v>
      </c>
      <c r="G143" s="348" t="s">
        <v>513</v>
      </c>
      <c r="H143" s="176" t="s">
        <v>514</v>
      </c>
      <c r="I143" s="176" t="s">
        <v>515</v>
      </c>
    </row>
    <row r="144" spans="1:11" ht="13.8" x14ac:dyDescent="0.25">
      <c r="A144" s="237" t="s">
        <v>23</v>
      </c>
      <c r="B144" s="186">
        <f>(SUMIF(Data!$DG$1:$DG$15,"SO",Data!$DH$1:$DH$15)+SUMIF(Data!$DG$1:$DG$15,"SS",Data!$DH$1:$DH$15))/1000000</f>
        <v>945.73700716999997</v>
      </c>
      <c r="C144" s="341">
        <f>(SUMIF(Data!$DJ$1:$DJ$15,"SO",Data!$DK$1:$DK$15)+SUMIF(Data!$DJ$1:$DJ$15,"SS",Data!$DK$1:$DK$15))/1000000</f>
        <v>3253.1328200600001</v>
      </c>
      <c r="D144" s="341">
        <f>(SUMIF(Data!$DM$1:$DM$15,"SO",Data!$DN$1:$DN$15)+SUMIF(Data!$DM$1:$DM$15,"SS",Data!$DN$1:$DN$15))/1000000</f>
        <v>4585.4768633900003</v>
      </c>
      <c r="E144" s="343">
        <f t="shared" si="12"/>
        <v>-0.29055735815991246</v>
      </c>
      <c r="F144" s="359">
        <v>4585</v>
      </c>
      <c r="G144" s="348">
        <v>6461</v>
      </c>
      <c r="H144" s="349">
        <v>9468</v>
      </c>
      <c r="I144" s="349">
        <v>9374</v>
      </c>
    </row>
    <row r="145" spans="1:9" ht="13.8" x14ac:dyDescent="0.25">
      <c r="A145" s="237" t="s">
        <v>24</v>
      </c>
      <c r="B145" s="186">
        <f>(SUMIF(Data!$DG$1:$DG$15,"SI",Data!$DH$1:$DH$15)+SUMIF(Data!$DG$1:$DG$15,"GI",Data!$DH$1:$DH$15))/1000000</f>
        <v>769.02516663000006</v>
      </c>
      <c r="C145" s="341">
        <f>(SUMIF(Data!$DJ$1:$DJ$15,"SI",Data!$DK$1:$DK$15)+SUMIF(Data!$DJ$1:$DJ$15,"GI",Data!$DK$1:$DK$15))/1000000</f>
        <v>35048.448589580003</v>
      </c>
      <c r="D145" s="341">
        <f>(SUMIF(Data!$DM$1:$DM$15,"SI",Data!$DN$1:$DN$15)+SUMIF(Data!$DM$1:$DM$15,"GI",Data!$DN$1:$DN$15))/1000000</f>
        <v>25744.573670760001</v>
      </c>
      <c r="E145" s="343">
        <f t="shared" si="12"/>
        <v>0.36139168734369426</v>
      </c>
      <c r="F145" s="359">
        <v>25745</v>
      </c>
      <c r="G145" s="348">
        <v>38830</v>
      </c>
      <c r="H145" s="349">
        <v>35048</v>
      </c>
      <c r="I145" s="349">
        <v>69649</v>
      </c>
    </row>
    <row r="146" spans="1:9" ht="13.8" x14ac:dyDescent="0.25">
      <c r="A146" s="277" t="s">
        <v>25</v>
      </c>
      <c r="B146" s="342">
        <f>SUM(B141:B145)</f>
        <v>1714.7621738</v>
      </c>
      <c r="C146" s="342">
        <f>SUM(C141:C145)</f>
        <v>66902.151782569999</v>
      </c>
      <c r="D146" s="342">
        <f>SUM(D141:D145)</f>
        <v>35846.656661600005</v>
      </c>
      <c r="E146" s="344">
        <f>IFERROR(IF(OR(AND(D146="",C146=""),AND(D146=0,C146=0)),0,
IF(OR(D146="",D146=0),1,
IF(OR(D146&lt;&gt;"",D146&lt;&gt;0),(C146-D146)/ABS(D146)))),-1)</f>
        <v>0.86634286187803822</v>
      </c>
      <c r="F146" s="361">
        <v>35847</v>
      </c>
      <c r="G146" s="355">
        <v>55620</v>
      </c>
      <c r="H146" s="355">
        <v>100520</v>
      </c>
      <c r="I146" s="355">
        <v>116269</v>
      </c>
    </row>
    <row r="147" spans="1:9" ht="13.8" thickBot="1" x14ac:dyDescent="0.3">
      <c r="A147" s="109"/>
      <c r="B147" s="113"/>
      <c r="C147" s="113"/>
      <c r="D147" s="113"/>
      <c r="E147" s="140"/>
      <c r="F147" s="113"/>
      <c r="G147" s="113"/>
      <c r="H147" s="113"/>
      <c r="I147" s="113"/>
    </row>
    <row r="148" spans="1:9" ht="13.8" thickTop="1" x14ac:dyDescent="0.25">
      <c r="A148" s="18" t="s">
        <v>166</v>
      </c>
      <c r="B148" s="27"/>
      <c r="D148" s="28"/>
      <c r="E148" s="28"/>
      <c r="F148" s="28"/>
    </row>
    <row r="150" spans="1:9" ht="13.8" thickBot="1" x14ac:dyDescent="0.3">
      <c r="A150" s="121" t="s">
        <v>26</v>
      </c>
      <c r="B150" s="115"/>
      <c r="C150" s="115"/>
      <c r="D150" s="115"/>
      <c r="E150" s="115"/>
      <c r="F150" s="115"/>
      <c r="G150" s="115"/>
      <c r="H150" s="115"/>
      <c r="I150" s="115"/>
    </row>
    <row r="151" spans="1:9" ht="13.8" x14ac:dyDescent="0.25">
      <c r="A151" s="270"/>
      <c r="B151" s="269" t="s">
        <v>1</v>
      </c>
      <c r="C151" s="269" t="s">
        <v>171</v>
      </c>
      <c r="D151" s="269" t="s">
        <v>171</v>
      </c>
      <c r="E151" s="269" t="s">
        <v>27</v>
      </c>
      <c r="F151" s="308"/>
      <c r="G151" s="270"/>
      <c r="H151" s="270"/>
      <c r="I151" s="270"/>
    </row>
    <row r="152" spans="1:9" ht="13.8" x14ac:dyDescent="0.25">
      <c r="A152" s="270"/>
      <c r="B152" s="269" t="s">
        <v>3</v>
      </c>
      <c r="C152" s="269" t="s">
        <v>170</v>
      </c>
      <c r="D152" s="269" t="s">
        <v>170</v>
      </c>
      <c r="E152" s="269" t="s">
        <v>5</v>
      </c>
      <c r="F152" s="308"/>
      <c r="G152" s="270"/>
      <c r="H152" s="270"/>
      <c r="I152" s="270"/>
    </row>
    <row r="153" spans="1:9" ht="14.4" thickBot="1" x14ac:dyDescent="0.3">
      <c r="A153" s="283"/>
      <c r="B153" s="271" t="str">
        <f>TEXT($H$3,"MMM")&amp;" "&amp;TEXT($H$3,"YYYY")</f>
        <v>Dec 2020</v>
      </c>
      <c r="C153" s="271" t="str">
        <f>TEXT($H$3,"YYYY")</f>
        <v>2020</v>
      </c>
      <c r="D153" s="271">
        <f>TEXT($H$3,"YYYY")-1</f>
        <v>2019</v>
      </c>
      <c r="E153" s="273" t="s">
        <v>6</v>
      </c>
      <c r="F153" s="273">
        <f>TEXT($H$3,"YYYY")-1</f>
        <v>2019</v>
      </c>
      <c r="G153" s="273">
        <f>TEXT($H$3,"YYYY")-2</f>
        <v>2018</v>
      </c>
      <c r="H153" s="273">
        <f>TEXT($H$3,"YYYY")-3</f>
        <v>2017</v>
      </c>
      <c r="I153" s="273">
        <f>TEXT($H$3,"YYYY")-4</f>
        <v>2016</v>
      </c>
    </row>
    <row r="154" spans="1:9" ht="13.8" x14ac:dyDescent="0.25">
      <c r="A154" s="237" t="s">
        <v>164</v>
      </c>
      <c r="B154" s="275">
        <v>0.31280000000000002</v>
      </c>
      <c r="C154" s="275">
        <v>0.372</v>
      </c>
      <c r="D154" s="275">
        <v>0.3589</v>
      </c>
      <c r="E154" s="275">
        <f>IFERROR(IF(OR(AND(D154="",C154=""),AND(D154=0,C154=0)),"",
IF(OR(D154="",D154=0),1,
IF(OR(D154&lt;&gt;"",D154&lt;&gt;0),(C154-D154)/ABS(D154)))),-1)</f>
        <v>3.6500417943716917E-2</v>
      </c>
      <c r="F154" s="362">
        <f>0.3589*100</f>
        <v>35.89</v>
      </c>
      <c r="G154" s="352">
        <v>44.7</v>
      </c>
      <c r="H154" s="352">
        <v>35.9</v>
      </c>
      <c r="I154" s="352">
        <v>34.9</v>
      </c>
    </row>
    <row r="155" spans="1:9" ht="13.8" x14ac:dyDescent="0.25">
      <c r="A155" s="236" t="s">
        <v>165</v>
      </c>
      <c r="B155" s="275">
        <v>0.29749999999999999</v>
      </c>
      <c r="C155" s="275">
        <v>0.34889999999999999</v>
      </c>
      <c r="D155" s="275">
        <v>0.34210000000000002</v>
      </c>
      <c r="E155" s="275">
        <f>IFERROR(IF(OR(AND(D155="",C155=""),AND(D155=0,C155=0)),"",
IF(OR(D155="",D155=0),1,
IF(OR(D155&lt;&gt;"",D155&lt;&gt;0),(C155-D155)/ABS(D155)))),-1)</f>
        <v>1.9877228880444235E-2</v>
      </c>
      <c r="F155" s="362">
        <f>0.3421*100</f>
        <v>34.21</v>
      </c>
      <c r="G155" s="352">
        <v>42</v>
      </c>
      <c r="H155" s="352">
        <v>33</v>
      </c>
      <c r="I155" s="352">
        <v>32.6</v>
      </c>
    </row>
    <row r="156" spans="1:9" ht="13.8" thickBot="1" x14ac:dyDescent="0.3">
      <c r="A156" s="108"/>
      <c r="B156" s="138"/>
      <c r="C156" s="138"/>
      <c r="D156" s="137"/>
      <c r="E156" s="112"/>
      <c r="F156" s="141"/>
      <c r="G156" s="141"/>
      <c r="H156" s="141"/>
      <c r="I156" s="141"/>
    </row>
    <row r="157" spans="1:9" ht="13.8" thickTop="1" x14ac:dyDescent="0.25">
      <c r="A157" s="18" t="s">
        <v>651</v>
      </c>
      <c r="B157" s="37"/>
      <c r="C157" s="53"/>
      <c r="D157" s="46"/>
      <c r="E157" s="53"/>
      <c r="F157" s="53"/>
      <c r="G157" s="53"/>
      <c r="H157" s="37"/>
      <c r="I157" s="37"/>
    </row>
    <row r="159" spans="1:9" x14ac:dyDescent="0.25">
      <c r="B159" s="107"/>
      <c r="C159" s="107"/>
      <c r="D159" s="107" t="s">
        <v>143</v>
      </c>
      <c r="E159" s="107"/>
      <c r="F159" s="107"/>
      <c r="G159" s="107"/>
      <c r="H159" s="107"/>
      <c r="I159" s="107"/>
    </row>
    <row r="160" spans="1:9" ht="13.8" thickBot="1" x14ac:dyDescent="0.3">
      <c r="A160" s="121" t="s">
        <v>144</v>
      </c>
      <c r="B160" s="116"/>
      <c r="C160" s="116"/>
      <c r="D160" s="116"/>
      <c r="E160" s="116"/>
      <c r="F160" s="116"/>
      <c r="G160" s="116"/>
      <c r="H160" s="116"/>
      <c r="I160" s="116"/>
    </row>
    <row r="161" spans="1:9" ht="13.8" x14ac:dyDescent="0.25">
      <c r="A161" s="270"/>
      <c r="B161" s="269" t="s">
        <v>1</v>
      </c>
      <c r="C161" s="269" t="s">
        <v>171</v>
      </c>
      <c r="D161" s="269" t="s">
        <v>171</v>
      </c>
      <c r="E161" s="269" t="s">
        <v>27</v>
      </c>
      <c r="F161" s="308"/>
      <c r="G161" s="270"/>
      <c r="H161" s="270"/>
      <c r="I161" s="270"/>
    </row>
    <row r="162" spans="1:9" ht="13.8" x14ac:dyDescent="0.25">
      <c r="A162" s="270"/>
      <c r="B162" s="269" t="s">
        <v>3</v>
      </c>
      <c r="C162" s="269" t="s">
        <v>4</v>
      </c>
      <c r="D162" s="269" t="s">
        <v>170</v>
      </c>
      <c r="E162" s="269" t="s">
        <v>5</v>
      </c>
      <c r="F162" s="308"/>
      <c r="G162" s="270"/>
      <c r="H162" s="270"/>
      <c r="I162" s="270"/>
    </row>
    <row r="163" spans="1:9" ht="14.4" thickBot="1" x14ac:dyDescent="0.3">
      <c r="A163" s="283"/>
      <c r="B163" s="271" t="str">
        <f>TEXT($H$3,"MMM")&amp;" "&amp;TEXT($H$3,"YYYY")</f>
        <v>Dec 2020</v>
      </c>
      <c r="C163" s="271" t="str">
        <f>TEXT($H$3,"YYYY")</f>
        <v>2020</v>
      </c>
      <c r="D163" s="271">
        <f>TEXT($H$3,"YYYY")-1</f>
        <v>2019</v>
      </c>
      <c r="E163" s="273" t="s">
        <v>6</v>
      </c>
      <c r="F163" s="273">
        <f>TEXT($H$3,"YYYY")-1</f>
        <v>2019</v>
      </c>
      <c r="G163" s="273">
        <f>TEXT($H$3,"YYYY")-2</f>
        <v>2018</v>
      </c>
      <c r="H163" s="273">
        <f>TEXT($H$3,"YYYY")-3</f>
        <v>2017</v>
      </c>
      <c r="I163" s="273">
        <f>TEXT($H$3,"YYYY")-4</f>
        <v>2016</v>
      </c>
    </row>
    <row r="164" spans="1:9" ht="13.8" x14ac:dyDescent="0.25">
      <c r="A164" s="301" t="s">
        <v>181</v>
      </c>
      <c r="B164" s="237"/>
      <c r="C164" s="237"/>
      <c r="D164" s="237"/>
      <c r="E164" s="237"/>
      <c r="F164" s="237"/>
      <c r="G164" s="237"/>
      <c r="H164" s="237"/>
      <c r="I164" s="237"/>
    </row>
    <row r="165" spans="1:9" ht="13.8" x14ac:dyDescent="0.25">
      <c r="A165" s="237" t="s">
        <v>29</v>
      </c>
      <c r="B165" s="238">
        <f ca="1">SUMIF(Data!$BT$1:$BT$7,"&lt;&gt;AltX",Data!$BU$1:$BU$6)</f>
        <v>300</v>
      </c>
      <c r="C165" s="238">
        <f>SUMIF(Data!$BT$9:$BT$14,"&lt;&gt;AltX",Data!BU9:BU14)</f>
        <v>300</v>
      </c>
      <c r="D165" s="238">
        <f>SUMIF(Data!$BT$17:$BT$23,"&lt;&gt;AltX",Data!$BU$17:$BU$24)</f>
        <v>312</v>
      </c>
      <c r="E165" s="275">
        <f>IFERROR(IF(OR(AND(D165="",C165=""),AND(D165=0,C165=0)),"",
IF(OR(D165="",D165=0),1,
IF(OR(D165&lt;&gt;"",D165&lt;&gt;0),(C165-D165)/ABS(D165)))),-1)</f>
        <v>-3.8461538461538464E-2</v>
      </c>
      <c r="F165" s="358">
        <v>312</v>
      </c>
      <c r="G165" s="346">
        <v>326</v>
      </c>
      <c r="H165" s="346">
        <v>324</v>
      </c>
      <c r="I165" s="346">
        <v>328</v>
      </c>
    </row>
    <row r="166" spans="1:9" ht="13.8" x14ac:dyDescent="0.25">
      <c r="A166" s="237" t="s">
        <v>30</v>
      </c>
      <c r="B166" s="238">
        <f ca="1">SUMIF(Data!$BT$1:$BT$7,"&lt;&gt;AltX",Data!$BV$1:$BV$6)</f>
        <v>1</v>
      </c>
      <c r="C166" s="238">
        <f>SUMIF(Data!$BT$9:$BT$14,"&lt;&gt;AltX",Data!BV9:BV14)</f>
        <v>5</v>
      </c>
      <c r="D166" s="238">
        <f>SUMIF(Data!$BT$17:$BT$23,"&lt;&gt;AltX",Data!$BV$17:$BV$23)</f>
        <v>6</v>
      </c>
      <c r="E166" s="275">
        <f t="shared" ref="E166:E167" si="13">IFERROR(IF(OR(AND(D166="",C166=""),AND(D166=0,C166=0)),"",
IF(OR(D166="",D166=0),1,
IF(OR(D166&lt;&gt;"",D166&lt;&gt;0),(C166-D166)/ABS(D166)))),-1)</f>
        <v>-0.16666666666666666</v>
      </c>
      <c r="F166" s="358">
        <v>6</v>
      </c>
      <c r="G166" s="346">
        <v>11</v>
      </c>
      <c r="H166" s="346">
        <v>13</v>
      </c>
      <c r="I166" s="346">
        <v>11</v>
      </c>
    </row>
    <row r="167" spans="1:9" ht="13.8" x14ac:dyDescent="0.25">
      <c r="A167" s="237" t="s">
        <v>31</v>
      </c>
      <c r="B167" s="238">
        <v>2</v>
      </c>
      <c r="C167" s="238">
        <v>18</v>
      </c>
      <c r="D167" s="238">
        <f>SUMIF(Data!$BT$17:$BT$23,"&lt;&gt;AltX",Data!$BW$17:$BW$23)</f>
        <v>20</v>
      </c>
      <c r="E167" s="275">
        <f t="shared" si="13"/>
        <v>-0.1</v>
      </c>
      <c r="F167" s="358">
        <v>20</v>
      </c>
      <c r="G167" s="346">
        <v>9</v>
      </c>
      <c r="H167" s="346">
        <v>21</v>
      </c>
      <c r="I167" s="346">
        <v>17</v>
      </c>
    </row>
    <row r="168" spans="1:9" ht="13.8" x14ac:dyDescent="0.25">
      <c r="A168" s="237"/>
      <c r="B168" s="238"/>
      <c r="C168" s="238"/>
      <c r="D168" s="238"/>
      <c r="E168" s="309"/>
      <c r="F168" s="358"/>
      <c r="G168" s="346"/>
      <c r="H168" s="346"/>
      <c r="I168" s="346"/>
    </row>
    <row r="169" spans="1:9" ht="13.8" x14ac:dyDescent="0.25">
      <c r="A169" s="277" t="s">
        <v>137</v>
      </c>
      <c r="B169" s="238"/>
      <c r="C169" s="238"/>
      <c r="D169" s="238"/>
      <c r="E169" s="309"/>
      <c r="F169" s="358"/>
      <c r="G169" s="346"/>
      <c r="H169" s="346"/>
      <c r="I169" s="346"/>
    </row>
    <row r="170" spans="1:9" ht="13.8" x14ac:dyDescent="0.25">
      <c r="A170" s="237" t="s">
        <v>29</v>
      </c>
      <c r="B170" s="238">
        <f ca="1">SUMIF(Data!$BT$1:$BT$7,"AltX",Data!$BU$1:$BU$6)</f>
        <v>39</v>
      </c>
      <c r="C170" s="238">
        <f>SUMIF(Data!$BT$9:$BT$14,"AltX",Data!BU9:BU14)</f>
        <v>39</v>
      </c>
      <c r="D170" s="238">
        <f>SUMIF(Data!$BT$17:$BT$23,"AltX",Data!$BU$17:$BU$24)</f>
        <v>42</v>
      </c>
      <c r="E170" s="275">
        <f t="shared" ref="E170:E171" si="14">IFERROR(IF(OR(AND(D170="",C170=""),AND(D170=0,C170=0)),"",
IF(OR(D170="",D170=0),1,
IF(OR(D170&lt;&gt;"",D170&lt;&gt;0),(C170-D170)/ABS(D170)))),-1)</f>
        <v>-7.1428571428571425E-2</v>
      </c>
      <c r="F170" s="358">
        <v>42</v>
      </c>
      <c r="G170" s="346">
        <v>46</v>
      </c>
      <c r="H170" s="346">
        <v>53</v>
      </c>
      <c r="I170" s="346">
        <v>60</v>
      </c>
    </row>
    <row r="171" spans="1:9" ht="13.8" x14ac:dyDescent="0.25">
      <c r="A171" s="237" t="s">
        <v>30</v>
      </c>
      <c r="B171" s="238">
        <f ca="1">SUMIF(Data!$BT$1:$BT$7,"AltX",Data!$BV$1:$BV$6)</f>
        <v>0</v>
      </c>
      <c r="C171" s="238">
        <f>SUMIF(Data!$BT$9:$BT$14,"AltX",Data!BV9:BV14)</f>
        <v>0</v>
      </c>
      <c r="D171" s="238">
        <f>SUMIF(Data!$BT$17:$BT$23,"AltX",Data!$BV$17:$BV$23)</f>
        <v>0</v>
      </c>
      <c r="E171" s="275" t="str">
        <f t="shared" si="14"/>
        <v/>
      </c>
      <c r="F171" s="358" t="s">
        <v>520</v>
      </c>
      <c r="G171" s="346">
        <v>1</v>
      </c>
      <c r="H171" s="346">
        <v>8</v>
      </c>
      <c r="I171" s="346">
        <v>7</v>
      </c>
    </row>
    <row r="172" spans="1:9" ht="13.8" x14ac:dyDescent="0.25">
      <c r="A172" s="237" t="s">
        <v>31</v>
      </c>
      <c r="B172" s="238">
        <f ca="1">SUMIF(Data!$BT$1:$BT$7,"AltX",Data!$BW$1:$BW$6)</f>
        <v>0</v>
      </c>
      <c r="C172" s="238">
        <f>SUMIF(Data!$BT$9:$BT$14,"AltX",Data!BW9:BW14)</f>
        <v>2</v>
      </c>
      <c r="D172" s="238">
        <f>SUMIF(Data!$BT$17:$BT$23,"AltX",Data!$BW$17:$BW$23)</f>
        <v>4</v>
      </c>
      <c r="E172" s="275">
        <f t="shared" ref="E172" ca="1" si="15">IFERROR(IF(OR(AND(C172="",B172=""),AND(C172=0,B172=0)),"",
IF(OR(C172="",C172=0),1,
IF(OR(C172&lt;&gt;"",C172&lt;&gt;0),(B172-C172)/ABS(C172)))),-1)</f>
        <v>-1</v>
      </c>
      <c r="F172" s="358">
        <v>4</v>
      </c>
      <c r="G172" s="346">
        <v>8</v>
      </c>
      <c r="H172" s="346">
        <v>11</v>
      </c>
      <c r="I172" s="346">
        <v>8</v>
      </c>
    </row>
    <row r="173" spans="1:9" ht="13.8" x14ac:dyDescent="0.25">
      <c r="A173" s="237"/>
      <c r="B173" s="238"/>
      <c r="C173" s="238"/>
      <c r="D173" s="238"/>
      <c r="E173" s="309"/>
      <c r="F173" s="358"/>
      <c r="G173" s="346"/>
      <c r="H173" s="346"/>
      <c r="I173" s="346"/>
    </row>
    <row r="174" spans="1:9" ht="13.8" x14ac:dyDescent="0.25">
      <c r="A174" s="277" t="s">
        <v>32</v>
      </c>
      <c r="B174" s="238"/>
      <c r="C174" s="238"/>
      <c r="D174" s="238"/>
      <c r="E174" s="309"/>
      <c r="F174" s="358"/>
      <c r="G174" s="346"/>
      <c r="H174" s="346"/>
      <c r="I174" s="346"/>
    </row>
    <row r="175" spans="1:9" ht="13.8" x14ac:dyDescent="0.25">
      <c r="A175" s="237" t="s">
        <v>30</v>
      </c>
      <c r="B175" s="238">
        <f t="shared" ref="B175:D176" ca="1" si="16">B166+B171</f>
        <v>1</v>
      </c>
      <c r="C175" s="238">
        <f t="shared" si="16"/>
        <v>5</v>
      </c>
      <c r="D175" s="238">
        <f t="shared" si="16"/>
        <v>6</v>
      </c>
      <c r="E175" s="275">
        <f t="shared" ref="E175:E181" si="17">IFERROR(IF(OR(AND(D175="",C175=""),AND(D175=0,C175=0)),"",
IF(OR(D175="",D175=0),1,
IF(OR(D175&lt;&gt;"",D175&lt;&gt;0),(C175-D175)/ABS(D175)))),-1)</f>
        <v>-0.16666666666666666</v>
      </c>
      <c r="F175" s="358">
        <v>6</v>
      </c>
      <c r="G175" s="346">
        <v>12</v>
      </c>
      <c r="H175" s="346">
        <v>21</v>
      </c>
      <c r="I175" s="346">
        <v>18</v>
      </c>
    </row>
    <row r="176" spans="1:9" ht="13.8" x14ac:dyDescent="0.25">
      <c r="A176" s="237" t="s">
        <v>31</v>
      </c>
      <c r="B176" s="238">
        <v>2</v>
      </c>
      <c r="C176" s="238">
        <f>C167+C172</f>
        <v>20</v>
      </c>
      <c r="D176" s="238">
        <f t="shared" si="16"/>
        <v>24</v>
      </c>
      <c r="E176" s="275">
        <f>IFERROR(IF(OR(AND(D176="",C176=""),AND(D176=0,C176=0)),"",
IF(OR(D176="",D176=0),1,
IF(OR(D176&lt;&gt;"",D176&lt;&gt;0),(C176-D176)/ABS(D176)))),-1)</f>
        <v>-0.16666666666666666</v>
      </c>
      <c r="F176" s="358">
        <v>24</v>
      </c>
      <c r="G176" s="346">
        <v>17</v>
      </c>
      <c r="H176" s="346">
        <v>32</v>
      </c>
      <c r="I176" s="346">
        <v>25</v>
      </c>
    </row>
    <row r="177" spans="1:12" ht="13.8" x14ac:dyDescent="0.25">
      <c r="A177" s="237" t="s">
        <v>33</v>
      </c>
      <c r="B177" s="238">
        <f>SUM(Data!$CB$2:$CB$6)</f>
        <v>69</v>
      </c>
      <c r="C177" s="238">
        <f>SUM(Data!$CB$10:$CB$14)</f>
        <v>69</v>
      </c>
      <c r="D177" s="238">
        <f>SUM(Data!CB18:CB22)</f>
        <v>71</v>
      </c>
      <c r="E177" s="275">
        <f t="shared" si="17"/>
        <v>-2.8169014084507043E-2</v>
      </c>
      <c r="F177" s="358">
        <v>71</v>
      </c>
      <c r="G177" s="346">
        <v>74</v>
      </c>
      <c r="H177" s="346">
        <v>75</v>
      </c>
      <c r="I177" s="346">
        <v>76</v>
      </c>
    </row>
    <row r="178" spans="1:12" ht="13.8" x14ac:dyDescent="0.25">
      <c r="A178" s="237" t="s">
        <v>34</v>
      </c>
      <c r="B178" s="238">
        <f>SUM(Data!$CA$2:$CA$6)</f>
        <v>270</v>
      </c>
      <c r="C178" s="238">
        <f>SUM(Data!$CA$10:$CA$14)</f>
        <v>270</v>
      </c>
      <c r="D178" s="238">
        <f>SUM(Data!CA18:CA22)</f>
        <v>283</v>
      </c>
      <c r="E178" s="275">
        <f t="shared" si="17"/>
        <v>-4.5936395759717315E-2</v>
      </c>
      <c r="F178" s="358">
        <v>283</v>
      </c>
      <c r="G178" s="346">
        <v>298</v>
      </c>
      <c r="H178" s="346">
        <v>302</v>
      </c>
      <c r="I178" s="346">
        <v>312</v>
      </c>
    </row>
    <row r="179" spans="1:12" ht="13.8" x14ac:dyDescent="0.25">
      <c r="A179" s="277" t="s">
        <v>35</v>
      </c>
      <c r="B179" s="239">
        <f ca="1">B165+B170</f>
        <v>339</v>
      </c>
      <c r="C179" s="239">
        <f>C165+C170</f>
        <v>339</v>
      </c>
      <c r="D179" s="239">
        <f>D165+D170</f>
        <v>354</v>
      </c>
      <c r="E179" s="310">
        <f t="shared" si="17"/>
        <v>-4.2372881355932202E-2</v>
      </c>
      <c r="F179" s="360">
        <v>354</v>
      </c>
      <c r="G179" s="347">
        <v>372</v>
      </c>
      <c r="H179" s="347">
        <v>377</v>
      </c>
      <c r="I179" s="347">
        <v>388</v>
      </c>
    </row>
    <row r="180" spans="1:12" ht="13.8" x14ac:dyDescent="0.25">
      <c r="A180" s="277"/>
      <c r="B180" s="238"/>
      <c r="C180" s="238"/>
      <c r="D180" s="239"/>
      <c r="E180" s="237"/>
      <c r="F180" s="358"/>
      <c r="G180" s="346"/>
      <c r="H180" s="346"/>
      <c r="I180" s="346"/>
    </row>
    <row r="181" spans="1:12" ht="13.8" x14ac:dyDescent="0.25">
      <c r="A181" s="277" t="s">
        <v>36</v>
      </c>
      <c r="B181" s="239">
        <f>Data!CD2</f>
        <v>1003</v>
      </c>
      <c r="C181" s="239">
        <f>Data!CD2</f>
        <v>1003</v>
      </c>
      <c r="D181" s="239">
        <f>Data!CD5</f>
        <v>946</v>
      </c>
      <c r="E181" s="310">
        <f t="shared" si="17"/>
        <v>6.0253699788583512E-2</v>
      </c>
      <c r="F181" s="360">
        <v>946</v>
      </c>
      <c r="G181" s="347">
        <v>822</v>
      </c>
      <c r="H181" s="347">
        <v>812</v>
      </c>
      <c r="I181" s="347">
        <v>816</v>
      </c>
    </row>
    <row r="182" spans="1:12" ht="13.8" x14ac:dyDescent="0.25">
      <c r="A182" s="277"/>
      <c r="B182" s="238"/>
      <c r="C182" s="238"/>
      <c r="D182" s="238"/>
      <c r="E182" s="237"/>
      <c r="F182" s="237"/>
      <c r="G182" s="237"/>
      <c r="H182" s="237"/>
      <c r="I182" s="237"/>
    </row>
    <row r="183" spans="1:12" ht="13.8" x14ac:dyDescent="0.25">
      <c r="A183" s="235" t="s">
        <v>37</v>
      </c>
      <c r="B183" s="311">
        <f>Data!CE2/1000000000</f>
        <v>17854.038801902469</v>
      </c>
      <c r="C183" s="311"/>
      <c r="D183" s="311">
        <f>Data!CE5/1000000000</f>
        <v>17440.278202954061</v>
      </c>
      <c r="E183" s="310">
        <f>IFERROR(IF(OR(AND(D183="",B183=""),AND(D183=0,B183=0)),"",
IF(OR(D183="",D183=0),1,
IF(OR(D183&lt;&gt;"",D183&lt;&gt;0),(B183-D183)/ABS(D183)))),-1)</f>
        <v>2.3724426533421002E-2</v>
      </c>
      <c r="F183" s="353">
        <v>17440.3</v>
      </c>
      <c r="G183" s="353">
        <v>12682</v>
      </c>
      <c r="H183" s="353">
        <v>15461.4</v>
      </c>
      <c r="I183" s="353">
        <v>13580.6</v>
      </c>
    </row>
    <row r="184" spans="1:12" ht="13.8" thickBot="1" x14ac:dyDescent="0.3">
      <c r="A184" s="108"/>
      <c r="B184" s="137"/>
      <c r="C184" s="137"/>
      <c r="D184" s="137"/>
      <c r="E184" s="137"/>
      <c r="F184" s="110"/>
      <c r="G184" s="137"/>
      <c r="H184" s="137"/>
      <c r="I184" s="137"/>
    </row>
    <row r="185" spans="1:12" ht="13.8" thickTop="1" x14ac:dyDescent="0.25">
      <c r="A185" s="18" t="s">
        <v>167</v>
      </c>
      <c r="B185" s="131"/>
      <c r="C185" s="27"/>
      <c r="D185" s="27"/>
      <c r="E185" s="27"/>
      <c r="F185" s="27"/>
      <c r="G185" s="27"/>
      <c r="H185" s="27"/>
      <c r="I185" s="27"/>
    </row>
    <row r="188" spans="1:12" s="236" customFormat="1" x14ac:dyDescent="0.25">
      <c r="K188" s="251"/>
      <c r="L188" s="251"/>
    </row>
    <row r="189" spans="1:12" s="236" customFormat="1" x14ac:dyDescent="0.25">
      <c r="K189" s="251"/>
      <c r="L189" s="251"/>
    </row>
    <row r="190" spans="1:12" s="236" customFormat="1" x14ac:dyDescent="0.25">
      <c r="K190" s="251"/>
      <c r="L190" s="251"/>
    </row>
    <row r="191" spans="1:12" s="236" customFormat="1" x14ac:dyDescent="0.25">
      <c r="K191" s="251"/>
      <c r="L191" s="251"/>
    </row>
    <row r="192" spans="1:12" s="236" customFormat="1" x14ac:dyDescent="0.25">
      <c r="K192" s="251"/>
      <c r="L192" s="251"/>
    </row>
    <row r="193" spans="11:12" s="236" customFormat="1" x14ac:dyDescent="0.25">
      <c r="K193" s="251"/>
      <c r="L193" s="251"/>
    </row>
    <row r="194" spans="11:12" s="236" customFormat="1" x14ac:dyDescent="0.25">
      <c r="K194" s="251"/>
      <c r="L194" s="251"/>
    </row>
    <row r="195" spans="11:12" s="236" customFormat="1" x14ac:dyDescent="0.25">
      <c r="K195" s="251"/>
      <c r="L195" s="251"/>
    </row>
    <row r="196" spans="11:12" s="236" customFormat="1" x14ac:dyDescent="0.25">
      <c r="K196" s="251"/>
      <c r="L196" s="251"/>
    </row>
    <row r="197" spans="11:12" s="236" customFormat="1" x14ac:dyDescent="0.25">
      <c r="K197" s="251"/>
      <c r="L197" s="251"/>
    </row>
    <row r="198" spans="11:12" s="236" customFormat="1" x14ac:dyDescent="0.25">
      <c r="K198" s="251"/>
      <c r="L198" s="251"/>
    </row>
    <row r="199" spans="11:12" s="236" customFormat="1" x14ac:dyDescent="0.25">
      <c r="K199" s="251"/>
      <c r="L199" s="251"/>
    </row>
    <row r="200" spans="11:12" s="236" customFormat="1" x14ac:dyDescent="0.25">
      <c r="K200" s="251"/>
      <c r="L200" s="251"/>
    </row>
    <row r="201" spans="11:12" s="236" customFormat="1" x14ac:dyDescent="0.25">
      <c r="K201" s="251"/>
      <c r="L201" s="251"/>
    </row>
    <row r="202" spans="11:12" s="236" customFormat="1" x14ac:dyDescent="0.25">
      <c r="K202" s="251"/>
      <c r="L202" s="251"/>
    </row>
    <row r="203" spans="11:12" s="236" customFormat="1" x14ac:dyDescent="0.25">
      <c r="K203" s="251"/>
      <c r="L203" s="251"/>
    </row>
    <row r="204" spans="11:12" s="236" customFormat="1" x14ac:dyDescent="0.25">
      <c r="K204" s="251"/>
      <c r="L204" s="251"/>
    </row>
    <row r="205" spans="11:12" s="236" customFormat="1" x14ac:dyDescent="0.25">
      <c r="K205" s="251"/>
      <c r="L205" s="251"/>
    </row>
    <row r="206" spans="11:12" s="236" customFormat="1" x14ac:dyDescent="0.25">
      <c r="K206" s="251"/>
      <c r="L206" s="251"/>
    </row>
    <row r="207" spans="11:12" s="236" customFormat="1" x14ac:dyDescent="0.25">
      <c r="K207" s="251"/>
      <c r="L207" s="251"/>
    </row>
    <row r="208" spans="11:12" s="236" customFormat="1" x14ac:dyDescent="0.25">
      <c r="K208" s="251"/>
      <c r="L208" s="251"/>
    </row>
    <row r="209" spans="11:12" s="236" customFormat="1" x14ac:dyDescent="0.25">
      <c r="K209" s="251"/>
      <c r="L209" s="251"/>
    </row>
    <row r="210" spans="11:12" s="236" customFormat="1" x14ac:dyDescent="0.25">
      <c r="K210" s="251"/>
      <c r="L210" s="251"/>
    </row>
    <row r="211" spans="11:12" s="236" customFormat="1" x14ac:dyDescent="0.25">
      <c r="K211" s="251"/>
      <c r="L211" s="251"/>
    </row>
    <row r="216" spans="11:12" s="236" customFormat="1" x14ac:dyDescent="0.25">
      <c r="K216" s="251"/>
      <c r="L216" s="251"/>
    </row>
    <row r="217" spans="11:12" s="236" customFormat="1" x14ac:dyDescent="0.25">
      <c r="K217" s="251"/>
      <c r="L217" s="251"/>
    </row>
    <row r="218" spans="11:12" s="236" customFormat="1" x14ac:dyDescent="0.25">
      <c r="K218" s="251"/>
      <c r="L218" s="251"/>
    </row>
    <row r="231" spans="1:13" ht="12.75" customHeight="1" x14ac:dyDescent="0.25">
      <c r="E231" s="124"/>
      <c r="F231" s="124"/>
      <c r="G231" s="124"/>
      <c r="H231" s="124"/>
      <c r="I231" s="124"/>
    </row>
    <row r="232" spans="1:13" ht="12.75" customHeight="1" x14ac:dyDescent="0.25">
      <c r="A232" s="107" t="str">
        <f>"Market Profile - "&amp; TEXT($H$3,"MMM")&amp;" "&amp;TEXT($H$3,"YYYY")</f>
        <v>Market Profile - Dec 2020</v>
      </c>
      <c r="E232" s="376" t="s">
        <v>190</v>
      </c>
      <c r="F232" s="376"/>
      <c r="G232" s="376"/>
      <c r="H232" s="376"/>
      <c r="I232" s="124"/>
    </row>
    <row r="233" spans="1:13" ht="13.8" thickBot="1" x14ac:dyDescent="0.3">
      <c r="A233" s="115"/>
      <c r="B233" s="115"/>
      <c r="C233" s="115"/>
      <c r="D233" s="115"/>
      <c r="E233" s="382"/>
      <c r="F233" s="382"/>
      <c r="G233" s="382"/>
      <c r="H233" s="382"/>
      <c r="I233" s="115"/>
    </row>
    <row r="234" spans="1:13" ht="13.8" x14ac:dyDescent="0.25">
      <c r="A234" s="270"/>
      <c r="B234" s="270"/>
      <c r="C234" s="270"/>
      <c r="D234" s="173"/>
      <c r="E234" s="197"/>
      <c r="F234" s="312"/>
      <c r="G234" s="385" t="s">
        <v>192</v>
      </c>
      <c r="H234" s="385" t="s">
        <v>191</v>
      </c>
      <c r="I234" s="313"/>
    </row>
    <row r="235" spans="1:13" ht="12.75" customHeight="1" x14ac:dyDescent="0.25">
      <c r="A235" s="270"/>
      <c r="B235" s="270"/>
      <c r="C235" s="270"/>
      <c r="D235" s="173"/>
      <c r="E235" s="385" t="s">
        <v>39</v>
      </c>
      <c r="F235" s="390" t="str">
        <f>"Index Close   "&amp;TEXT($H$3,"MMM")&amp;" "&amp;TEXT($H$3,"YYYY")</f>
        <v>Index Close   Dec 2020</v>
      </c>
      <c r="G235" s="385"/>
      <c r="H235" s="385"/>
      <c r="I235" s="392" t="s">
        <v>40</v>
      </c>
    </row>
    <row r="236" spans="1:13" ht="14.4" thickBot="1" x14ac:dyDescent="0.3">
      <c r="A236" s="314"/>
      <c r="B236" s="315"/>
      <c r="C236" s="315"/>
      <c r="D236" s="188"/>
      <c r="E236" s="386"/>
      <c r="F236" s="391"/>
      <c r="G236" s="386"/>
      <c r="H236" s="386"/>
      <c r="I236" s="393"/>
    </row>
    <row r="237" spans="1:13" ht="13.8" x14ac:dyDescent="0.25">
      <c r="A237" s="316" t="s">
        <v>38</v>
      </c>
      <c r="B237" s="316"/>
      <c r="C237" s="316"/>
      <c r="D237" s="316"/>
      <c r="E237" s="316"/>
      <c r="F237" s="316"/>
      <c r="G237" s="316"/>
      <c r="H237" s="316"/>
      <c r="I237" s="316"/>
    </row>
    <row r="238" spans="1:13" ht="13.8" x14ac:dyDescent="0.25">
      <c r="A238" s="237" t="s">
        <v>41</v>
      </c>
      <c r="B238" s="237"/>
      <c r="C238" s="175"/>
      <c r="D238" s="175"/>
      <c r="E238" s="237" t="s">
        <v>42</v>
      </c>
      <c r="F238" s="175">
        <f>IFERROR(VLOOKUP(E238,Data!$G$23:$H$196,2,FALSE),0)</f>
        <v>59408.676655349998</v>
      </c>
      <c r="G238" s="275">
        <f>IF(IFERROR(VLOOKUP(E238,Data!$O$23:$P$196,2,FALSE),0)=0,0,(F238-IFERROR(VLOOKUP(E238,Data!$O$23:$P$196,2,FALSE),0))/ABS(IFERROR(VLOOKUP(E238,Data!$O$23:$P$196,2,FALSE),0)))</f>
        <v>4.0580046539811808E-2</v>
      </c>
      <c r="H238" s="175">
        <f>VLOOKUP(E238,Data!$B$23:$E$273,3,FALSE)</f>
        <v>61684.771932919997</v>
      </c>
      <c r="I238" s="317">
        <f>VLOOKUP(E238,Data!$B$23:$E$273,2,FALSE)</f>
        <v>43125</v>
      </c>
    </row>
    <row r="239" spans="1:13" ht="13.8" x14ac:dyDescent="0.25">
      <c r="A239" s="237" t="s">
        <v>43</v>
      </c>
      <c r="B239" s="237"/>
      <c r="C239" s="175"/>
      <c r="D239" s="175"/>
      <c r="E239" s="237" t="s">
        <v>44</v>
      </c>
      <c r="F239" s="175">
        <f>IFERROR(VLOOKUP(E239,Data!$G$23:$H$196,2,FALSE),0)</f>
        <v>64250.3375744</v>
      </c>
      <c r="G239" s="275">
        <f>IF(IFERROR(VLOOKUP(E239,Data!$O$23:$P$196,2,FALSE),0)=0,0,(F239-IFERROR(VLOOKUP(E239,Data!$O$23:$P$196,2,FALSE),0))/ABS(IFERROR(VLOOKUP(E239,Data!$O$23:$P$196,2,FALSE),0)))</f>
        <v>6.096441741103853E-2</v>
      </c>
      <c r="H239" s="175">
        <f>VLOOKUP(E239,Data!$B$23:$E$273,3,FALSE)</f>
        <v>82603.124167989998</v>
      </c>
      <c r="I239" s="317">
        <f>VLOOKUP(E239,Data!$B$23:$E$273,2,FALSE)</f>
        <v>42594</v>
      </c>
      <c r="J239" s="152"/>
      <c r="M239" s="152"/>
    </row>
    <row r="240" spans="1:13" s="155" customFormat="1" ht="13.8" x14ac:dyDescent="0.25">
      <c r="A240" s="293" t="s">
        <v>45</v>
      </c>
      <c r="B240" s="293"/>
      <c r="C240" s="176"/>
      <c r="D240" s="176"/>
      <c r="E240" s="293" t="s">
        <v>46</v>
      </c>
      <c r="F240" s="176">
        <f>IFERROR(VLOOKUP(E240,Data!$G$23:$H$196,2,FALSE),0)</f>
        <v>44455.928977050004</v>
      </c>
      <c r="G240" s="318">
        <f>IF(IFERROR(VLOOKUP(E240,Data!$O$23:$P$196,2,FALSE),0)=0,0,(F240-IFERROR(VLOOKUP(E240,Data!$O$23:$P$196,2,FALSE),0))/ABS(IFERROR(VLOOKUP(E240,Data!$O$23:$P$196,2,FALSE),0)))</f>
        <v>4.9358591992262224E-2</v>
      </c>
      <c r="H240" s="176">
        <f>VLOOKUP(E240,Data!$B$23:$E$273,3,FALSE)</f>
        <v>65469.71245626</v>
      </c>
      <c r="I240" s="319">
        <f>VLOOKUP(E240,Data!$B$23:$E$273,2,FALSE)</f>
        <v>42814</v>
      </c>
      <c r="K240" s="168"/>
      <c r="L240" s="168"/>
    </row>
    <row r="241" spans="1:13" ht="13.8" x14ac:dyDescent="0.25">
      <c r="A241" s="237" t="s">
        <v>47</v>
      </c>
      <c r="B241" s="237"/>
      <c r="C241" s="175"/>
      <c r="D241" s="175"/>
      <c r="E241" s="237" t="s">
        <v>48</v>
      </c>
      <c r="F241" s="175">
        <f>IFERROR(VLOOKUP(E241,Data!$G$23:$H$196,2,FALSE),0)</f>
        <v>5497.8349215600001</v>
      </c>
      <c r="G241" s="275">
        <f>IF(IFERROR(VLOOKUP(E241,Data!$O$23:$P$196,2,FALSE),0)=0,0,(F241-IFERROR(VLOOKUP(E241,Data!$O$23:$P$196,2,FALSE),0))/ABS(IFERROR(VLOOKUP(E241,Data!$O$23:$P$196,2,FALSE),0)))</f>
        <v>0.10109075304727305</v>
      </c>
      <c r="H241" s="175">
        <f>VLOOKUP(E241,Data!$B$23:$E$273,3,FALSE)</f>
        <v>8292.5284918300003</v>
      </c>
      <c r="I241" s="317">
        <f>VLOOKUP(E241,Data!$B$23:$E$273,2,FALSE)</f>
        <v>42783</v>
      </c>
      <c r="J241" s="152"/>
      <c r="M241" s="152"/>
    </row>
    <row r="242" spans="1:13" ht="13.8" x14ac:dyDescent="0.25">
      <c r="A242" s="237" t="s">
        <v>49</v>
      </c>
      <c r="B242" s="237"/>
      <c r="C242" s="175"/>
      <c r="D242" s="175"/>
      <c r="E242" s="237" t="s">
        <v>50</v>
      </c>
      <c r="F242" s="175">
        <f>IFERROR(VLOOKUP(E242,Data!$G$23:$H$196,2,FALSE),0)</f>
        <v>29183.335565990001</v>
      </c>
      <c r="G242" s="275">
        <f>IF(IFERROR(VLOOKUP(E242,Data!$O$23:$P$196,2,FALSE),0)=0,0,(F242-IFERROR(VLOOKUP(E242,Data!$O$23:$P$196,2,FALSE),0))/ABS(IFERROR(VLOOKUP(E242,Data!$O$23:$P$196,2,FALSE),0)))</f>
        <v>4.7389935624022023E-2</v>
      </c>
      <c r="H242" s="175">
        <f>VLOOKUP(E242,Data!$B$23:$E$273,3,FALSE)</f>
        <v>30767.717573220001</v>
      </c>
      <c r="I242" s="317">
        <f>VLOOKUP(E242,Data!$B$23:$E$273,2,FALSE)</f>
        <v>43125</v>
      </c>
      <c r="J242" s="152"/>
      <c r="M242" s="152"/>
    </row>
    <row r="243" spans="1:13" ht="13.8" x14ac:dyDescent="0.25">
      <c r="A243" s="237" t="s">
        <v>51</v>
      </c>
      <c r="B243" s="237"/>
      <c r="C243" s="175"/>
      <c r="D243" s="175"/>
      <c r="E243" s="237" t="s">
        <v>52</v>
      </c>
      <c r="F243" s="175">
        <f>IFERROR(VLOOKUP(E243,Data!$G$23:$H$196,2,FALSE),0)</f>
        <v>12032.70881724</v>
      </c>
      <c r="G243" s="275">
        <f>IF(IFERROR(VLOOKUP(E243,Data!$O$23:$P$196,2,FALSE),0)=0,0,(F243-IFERROR(VLOOKUP(E243,Data!$O$23:$P$196,2,FALSE),0))/ABS(IFERROR(VLOOKUP(E243,Data!$O$23:$P$196,2,FALSE),0)))</f>
        <v>3.7158371335902607E-2</v>
      </c>
      <c r="H243" s="175">
        <f>VLOOKUP(E243,Data!$B$23:$E$273,3,FALSE)</f>
        <v>13771.555498350001</v>
      </c>
      <c r="I243" s="317">
        <f>VLOOKUP(E243,Data!$B$23:$E$273,2,FALSE)</f>
        <v>43125</v>
      </c>
      <c r="J243" s="152"/>
      <c r="M243" s="152"/>
    </row>
    <row r="244" spans="1:13" ht="13.8" x14ac:dyDescent="0.25">
      <c r="A244" s="237"/>
      <c r="B244" s="237"/>
      <c r="C244" s="175"/>
      <c r="D244" s="175"/>
      <c r="E244" s="237"/>
      <c r="F244" s="175"/>
      <c r="G244" s="175"/>
      <c r="H244" s="175"/>
      <c r="I244" s="317"/>
    </row>
    <row r="245" spans="1:13" ht="13.8" x14ac:dyDescent="0.25">
      <c r="A245" s="316" t="s">
        <v>53</v>
      </c>
      <c r="B245" s="316"/>
      <c r="C245" s="316"/>
      <c r="D245" s="316"/>
      <c r="E245" s="316"/>
      <c r="F245" s="316"/>
      <c r="G245" s="316"/>
      <c r="H245" s="316"/>
      <c r="I245" s="316"/>
    </row>
    <row r="246" spans="1:13" ht="13.8" x14ac:dyDescent="0.25">
      <c r="A246" s="237" t="s">
        <v>54</v>
      </c>
      <c r="B246" s="237"/>
      <c r="C246" s="175"/>
      <c r="D246" s="175"/>
      <c r="E246" s="237" t="s">
        <v>55</v>
      </c>
      <c r="F246" s="175">
        <f>IFERROR(VLOOKUP(E246,Data!$G$23:$H$196,2,FALSE),0)</f>
        <v>54379.576136700001</v>
      </c>
      <c r="G246" s="275">
        <f>IF(IFERROR(VLOOKUP(E246,Data!$O$23:$P$196,2,FALSE),0)=0,0,(F246-IFERROR(VLOOKUP(E246,Data!$O$23:$P$196,2,FALSE),0))/ABS(IFERROR(VLOOKUP(E246,Data!$O$23:$P$196,2,FALSE),0)))</f>
        <v>3.8263691760592612E-2</v>
      </c>
      <c r="H246" s="175">
        <f>VLOOKUP(E246,Data!$B$23:$E$273,3,FALSE)</f>
        <v>55484.284266850002</v>
      </c>
      <c r="I246" s="317">
        <f>VLOOKUP(E246,Data!$B$23:$E$273,2,FALSE)</f>
        <v>44182</v>
      </c>
    </row>
    <row r="247" spans="1:13" ht="13.8" x14ac:dyDescent="0.25">
      <c r="A247" s="237" t="s">
        <v>56</v>
      </c>
      <c r="B247" s="237"/>
      <c r="C247" s="175"/>
      <c r="D247" s="175"/>
      <c r="E247" s="237" t="s">
        <v>57</v>
      </c>
      <c r="F247" s="175">
        <f>IFERROR(VLOOKUP(E247,Data!$G$23:$H$196,2,FALSE),0)</f>
        <v>27281.741243150002</v>
      </c>
      <c r="G247" s="275">
        <f>IF(IFERROR(VLOOKUP(E247,Data!$O$23:$P$196,2,FALSE),0)=0,0,(F247-IFERROR(VLOOKUP(E247,Data!$O$23:$P$196,2,FALSE),0))/ABS(IFERROR(VLOOKUP(E247,Data!$O$23:$P$196,2,FALSE),0)))</f>
        <v>4.7062288381284262E-2</v>
      </c>
      <c r="H247" s="175">
        <f>VLOOKUP(E247,Data!$B$23:$E$273,3,FALSE)</f>
        <v>28107.866765129998</v>
      </c>
      <c r="I247" s="317">
        <f>VLOOKUP(E247,Data!$B$23:$E$273,2,FALSE)</f>
        <v>43125</v>
      </c>
      <c r="J247" s="152"/>
      <c r="M247" s="152"/>
    </row>
    <row r="248" spans="1:13" ht="13.8" x14ac:dyDescent="0.25">
      <c r="A248" s="237" t="s">
        <v>58</v>
      </c>
      <c r="B248" s="237"/>
      <c r="C248" s="175"/>
      <c r="D248" s="175"/>
      <c r="E248" s="237" t="s">
        <v>59</v>
      </c>
      <c r="F248" s="175">
        <f>IFERROR(VLOOKUP(E248,Data!$G$23:$H$196,2,FALSE),0)</f>
        <v>11108.605283299999</v>
      </c>
      <c r="G248" s="275">
        <f>IF(IFERROR(VLOOKUP(E248,Data!$O$23:$P$196,2,FALSE),0)=0,0,(F248-IFERROR(VLOOKUP(E248,Data!$O$23:$P$196,2,FALSE),0))/ABS(IFERROR(VLOOKUP(E248,Data!$O$23:$P$196,2,FALSE),0)))</f>
        <v>3.2997124511936822E-2</v>
      </c>
      <c r="H248" s="175">
        <f>VLOOKUP(E248,Data!$B$23:$E$273,3,FALSE)</f>
        <v>12491.5886923</v>
      </c>
      <c r="I248" s="317">
        <f>VLOOKUP(E248,Data!$B$23:$E$273,2,FALSE)</f>
        <v>43060</v>
      </c>
      <c r="J248" s="152"/>
      <c r="M248" s="152"/>
    </row>
    <row r="249" spans="1:13" ht="13.8" x14ac:dyDescent="0.25">
      <c r="A249" s="237" t="s">
        <v>174</v>
      </c>
      <c r="B249" s="237"/>
      <c r="C249" s="175"/>
      <c r="D249" s="175"/>
      <c r="E249" s="237" t="s">
        <v>60</v>
      </c>
      <c r="F249" s="175">
        <f>IFERROR(VLOOKUP(E249,Data!$G$23:$H$196,2,FALSE),0)</f>
        <v>57575.520828300003</v>
      </c>
      <c r="G249" s="275">
        <f>IF(IFERROR(VLOOKUP(E249,Data!$O$23:$P$196,2,FALSE),0)=0,0,(F249-IFERROR(VLOOKUP(E249,Data!$O$23:$P$196,2,FALSE),0))/ABS(IFERROR(VLOOKUP(E249,Data!$O$23:$P$196,2,FALSE),0)))</f>
        <v>9.2443650233428237E-2</v>
      </c>
      <c r="H249" s="175">
        <f>VLOOKUP(E249,Data!$B$23:$E$273,3,FALSE)</f>
        <v>77308.45</v>
      </c>
      <c r="I249" s="317">
        <f>VLOOKUP(E249,Data!$B$23:$E$273,2,FALSE)</f>
        <v>39590</v>
      </c>
      <c r="J249" s="152"/>
      <c r="M249" s="152"/>
    </row>
    <row r="250" spans="1:13" ht="13.8" x14ac:dyDescent="0.25">
      <c r="A250" s="237" t="s">
        <v>61</v>
      </c>
      <c r="B250" s="237"/>
      <c r="C250" s="175"/>
      <c r="D250" s="175"/>
      <c r="E250" s="237" t="s">
        <v>62</v>
      </c>
      <c r="F250" s="175">
        <f>IFERROR(VLOOKUP(E250,Data!$G$23:$H$196,2,FALSE),0)</f>
        <v>3837.1988136199998</v>
      </c>
      <c r="G250" s="275">
        <f>IF(IFERROR(VLOOKUP(E250,Data!$O$23:$P$196,2,FALSE),0)=0,0,(F250-IFERROR(VLOOKUP(E250,Data!$O$23:$P$196,2,FALSE),0))/ABS(IFERROR(VLOOKUP(E250,Data!$O$23:$P$196,2,FALSE),0)))</f>
        <v>6.1757861610448515E-2</v>
      </c>
      <c r="H250" s="175">
        <f>VLOOKUP(E250,Data!$B$23:$E$273,3,FALSE)</f>
        <v>6662.4654347699998</v>
      </c>
      <c r="I250" s="317">
        <f>VLOOKUP(E250,Data!$B$23:$E$273,2,FALSE)</f>
        <v>44039</v>
      </c>
      <c r="J250" s="152"/>
      <c r="M250" s="152"/>
    </row>
    <row r="251" spans="1:13" ht="13.8" x14ac:dyDescent="0.25">
      <c r="A251" s="237" t="s">
        <v>63</v>
      </c>
      <c r="B251" s="237"/>
      <c r="C251" s="175"/>
      <c r="D251" s="175"/>
      <c r="E251" s="237" t="s">
        <v>64</v>
      </c>
      <c r="F251" s="175">
        <f>IFERROR(VLOOKUP(E251,Data!$G$23:$H$196,2,FALSE),0)</f>
        <v>77900.518645489996</v>
      </c>
      <c r="G251" s="275">
        <f>IF(IFERROR(VLOOKUP(E251,Data!$O$23:$P$196,2,FALSE),0)=0,0,(F251-IFERROR(VLOOKUP(E251,Data!$O$23:$P$196,2,FALSE),0))/ABS(IFERROR(VLOOKUP(E251,Data!$O$23:$P$196,2,FALSE),0)))</f>
        <v>-1.3488543528532163E-2</v>
      </c>
      <c r="H251" s="175">
        <f>VLOOKUP(E251,Data!$B$23:$E$273,3,FALSE)</f>
        <v>87017.951262529998</v>
      </c>
      <c r="I251" s="317">
        <f>VLOOKUP(E251,Data!$B$23:$E$273,2,FALSE)</f>
        <v>43060</v>
      </c>
      <c r="J251" s="152"/>
      <c r="M251" s="152"/>
    </row>
    <row r="252" spans="1:13" ht="13.8" x14ac:dyDescent="0.25">
      <c r="A252" s="237" t="s">
        <v>65</v>
      </c>
      <c r="B252" s="237"/>
      <c r="C252" s="175"/>
      <c r="D252" s="175"/>
      <c r="E252" s="237" t="s">
        <v>66</v>
      </c>
      <c r="F252" s="175">
        <f>IFERROR(VLOOKUP(E252,Data!$G$23:$H$196,2,FALSE),0)</f>
        <v>12060.267838919999</v>
      </c>
      <c r="G252" s="275">
        <f>IF(IFERROR(VLOOKUP(E252,Data!$O$23:$P$196,2,FALSE),0)=0,0,(F252-IFERROR(VLOOKUP(E252,Data!$O$23:$P$196,2,FALSE),0))/ABS(IFERROR(VLOOKUP(E252,Data!$O$23:$P$196,2,FALSE),0)))</f>
        <v>8.0808708777596702E-2</v>
      </c>
      <c r="H252" s="175">
        <f>VLOOKUP(E252,Data!$B$23:$E$273,3,FALSE)</f>
        <v>18847.577311370002</v>
      </c>
      <c r="I252" s="317">
        <f>VLOOKUP(E252,Data!$B$23:$E$273,2,FALSE)</f>
        <v>43165</v>
      </c>
      <c r="J252" s="152"/>
      <c r="M252" s="152"/>
    </row>
    <row r="253" spans="1:13" ht="13.8" x14ac:dyDescent="0.25">
      <c r="A253" s="237" t="s">
        <v>67</v>
      </c>
      <c r="B253" s="237"/>
      <c r="C253" s="175"/>
      <c r="D253" s="175"/>
      <c r="E253" s="237" t="s">
        <v>68</v>
      </c>
      <c r="F253" s="175">
        <f>IFERROR(VLOOKUP(E253,Data!$G$23:$H$196,2,FALSE),0)</f>
        <v>75692.878516219993</v>
      </c>
      <c r="G253" s="275">
        <f>IF(IFERROR(VLOOKUP(E253,Data!$O$23:$P$196,2,FALSE),0)=0,0,(F253-IFERROR(VLOOKUP(E253,Data!$O$23:$P$196,2,FALSE),0))/ABS(IFERROR(VLOOKUP(E253,Data!$O$23:$P$196,2,FALSE),0)))</f>
        <v>7.0881843926097971E-3</v>
      </c>
      <c r="H253" s="175">
        <f>VLOOKUP(E253,Data!$B$23:$E$273,3,FALSE)</f>
        <v>88373.331097460003</v>
      </c>
      <c r="I253" s="317">
        <f>VLOOKUP(E253,Data!$B$23:$E$273,2,FALSE)</f>
        <v>43060</v>
      </c>
      <c r="J253" s="152"/>
      <c r="M253" s="152"/>
    </row>
    <row r="254" spans="1:13" ht="13.8" x14ac:dyDescent="0.25">
      <c r="A254" s="237"/>
      <c r="B254" s="237"/>
      <c r="C254" s="175"/>
      <c r="D254" s="175"/>
      <c r="E254" s="237"/>
      <c r="F254" s="175"/>
      <c r="G254" s="175"/>
      <c r="H254" s="175"/>
      <c r="I254" s="317"/>
    </row>
    <row r="255" spans="1:13" ht="13.8" x14ac:dyDescent="0.25">
      <c r="A255" s="316" t="s">
        <v>69</v>
      </c>
      <c r="B255" s="316"/>
      <c r="C255" s="316"/>
      <c r="D255" s="316"/>
      <c r="E255" s="316"/>
      <c r="F255" s="316"/>
      <c r="G255" s="316"/>
      <c r="H255" s="316"/>
      <c r="I255" s="316"/>
    </row>
    <row r="256" spans="1:13" s="155" customFormat="1" ht="13.8" x14ac:dyDescent="0.25">
      <c r="A256" s="293" t="s">
        <v>70</v>
      </c>
      <c r="B256" s="293"/>
      <c r="C256" s="176"/>
      <c r="D256" s="176"/>
      <c r="E256" s="293" t="s">
        <v>71</v>
      </c>
      <c r="F256" s="176">
        <f>IFERROR(VLOOKUP(E256,Data!$G$23:$H$196,2,FALSE),0)</f>
        <v>12559.369361999999</v>
      </c>
      <c r="G256" s="318">
        <f>IF(IFERROR(VLOOKUP(E256,Data!$O$23:$P$196,2,FALSE),0)=0,0,(F256-IFERROR(VLOOKUP(E256,Data!$O$23:$P$196,2,FALSE),0))/ABS(IFERROR(VLOOKUP(E256,Data!$O$23:$P$196,2,FALSE),0)))</f>
        <v>0.45928057553944646</v>
      </c>
      <c r="H256" s="176">
        <f>VLOOKUP(E256,Data!$B$23:$E$273,3,FALSE)</f>
        <v>24943.07</v>
      </c>
      <c r="I256" s="319">
        <f>VLOOKUP(E256,Data!$B$23:$E$273,2,FALSE)</f>
        <v>39381</v>
      </c>
      <c r="K256" s="168"/>
      <c r="L256" s="168"/>
    </row>
    <row r="257" spans="1:9" ht="13.8" x14ac:dyDescent="0.25">
      <c r="A257" s="237" t="s">
        <v>72</v>
      </c>
      <c r="B257" s="237"/>
      <c r="C257" s="175"/>
      <c r="D257" s="175"/>
      <c r="E257" s="237" t="s">
        <v>73</v>
      </c>
      <c r="F257" s="175">
        <f>IFERROR(VLOOKUP(E257,Data!$G$23:$H$196,2,FALSE),0)</f>
        <v>41510.048924739996</v>
      </c>
      <c r="G257" s="275">
        <f>IF(IFERROR(VLOOKUP(E257,Data!$O$23:$P$196,2,FALSE),0)=0,0,(F257-IFERROR(VLOOKUP(E257,Data!$O$23:$P$196,2,FALSE),0))/ABS(IFERROR(VLOOKUP(E257,Data!$O$23:$P$196,2,FALSE),0)))</f>
        <v>9.3946937344797352E-2</v>
      </c>
      <c r="H257" s="175">
        <f>VLOOKUP(E257,Data!$B$23:$E$273,3,FALSE)</f>
        <v>43282.841540419999</v>
      </c>
      <c r="I257" s="317">
        <f>VLOOKUP(E257,Data!$B$23:$E$273,2,FALSE)</f>
        <v>44060</v>
      </c>
    </row>
    <row r="258" spans="1:9" ht="13.8" x14ac:dyDescent="0.25">
      <c r="A258" s="237" t="s">
        <v>74</v>
      </c>
      <c r="B258" s="237"/>
      <c r="C258" s="175"/>
      <c r="D258" s="175"/>
      <c r="E258" s="237" t="s">
        <v>75</v>
      </c>
      <c r="F258" s="175">
        <f>IFERROR(VLOOKUP(E258,Data!$G$23:$H$196,2,FALSE),0)</f>
        <v>30620.373010359999</v>
      </c>
      <c r="G258" s="275">
        <f>IF(IFERROR(VLOOKUP(E258,Data!$O$23:$P$196,2,FALSE),0)=0,0,(F258-IFERROR(VLOOKUP(E258,Data!$O$23:$P$196,2,FALSE),0))/ABS(IFERROR(VLOOKUP(E258,Data!$O$23:$P$196,2,FALSE),0)))</f>
        <v>1.9897655024167502E-2</v>
      </c>
      <c r="H258" s="175">
        <f>VLOOKUP(E258,Data!$B$23:$E$273,3,FALSE)</f>
        <v>57747.257279739999</v>
      </c>
      <c r="I258" s="317">
        <f>VLOOKUP(E258,Data!$B$23:$E$273,2,FALSE)</f>
        <v>43126</v>
      </c>
    </row>
    <row r="259" spans="1:9" ht="13.8" x14ac:dyDescent="0.25">
      <c r="A259" s="237" t="s">
        <v>76</v>
      </c>
      <c r="B259" s="237"/>
      <c r="C259" s="175"/>
      <c r="D259" s="175"/>
      <c r="E259" s="237" t="s">
        <v>77</v>
      </c>
      <c r="F259" s="175">
        <f>IFERROR(VLOOKUP(E259,Data!$G$23:$H$196,2,FALSE),0)</f>
        <v>64149.234681100002</v>
      </c>
      <c r="G259" s="275">
        <f>IF(IFERROR(VLOOKUP(E259,Data!$O$23:$P$196,2,FALSE),0)=0,0,(F259-IFERROR(VLOOKUP(E259,Data!$O$23:$P$196,2,FALSE),0))/ABS(IFERROR(VLOOKUP(E259,Data!$O$23:$P$196,2,FALSE),0)))</f>
        <v>9.8500797129957001E-3</v>
      </c>
      <c r="H259" s="175">
        <f>VLOOKUP(E259,Data!$B$23:$E$273,3,FALSE)</f>
        <v>84330.008150740003</v>
      </c>
      <c r="I259" s="317">
        <f>VLOOKUP(E259,Data!$B$23:$E$273,2,FALSE)</f>
        <v>43042</v>
      </c>
    </row>
    <row r="260" spans="1:9" ht="13.8" x14ac:dyDescent="0.25">
      <c r="A260" s="237" t="s">
        <v>78</v>
      </c>
      <c r="B260" s="237"/>
      <c r="C260" s="175"/>
      <c r="D260" s="175"/>
      <c r="E260" s="237" t="s">
        <v>79</v>
      </c>
      <c r="F260" s="175">
        <f>IFERROR(VLOOKUP(E260,Data!$G$23:$H$196,2,FALSE),0)</f>
        <v>19449.617354679998</v>
      </c>
      <c r="G260" s="275">
        <f>IF(IFERROR(VLOOKUP(E260,Data!$O$23:$P$196,2,FALSE),0)=0,0,(F260-IFERROR(VLOOKUP(E260,Data!$O$23:$P$196,2,FALSE),0))/ABS(IFERROR(VLOOKUP(E260,Data!$O$23:$P$196,2,FALSE),0)))</f>
        <v>2.6687646124572972E-2</v>
      </c>
      <c r="H260" s="175">
        <f>VLOOKUP(E260,Data!$B$23:$E$273,3,FALSE)</f>
        <v>35813.949999999997</v>
      </c>
      <c r="I260" s="317">
        <f>VLOOKUP(E260,Data!$B$23:$E$273,2,FALSE)</f>
        <v>39381</v>
      </c>
    </row>
    <row r="261" spans="1:9" ht="13.8" x14ac:dyDescent="0.25">
      <c r="A261" s="237" t="s">
        <v>80</v>
      </c>
      <c r="B261" s="237"/>
      <c r="C261" s="175"/>
      <c r="D261" s="175"/>
      <c r="E261" s="237" t="s">
        <v>81</v>
      </c>
      <c r="F261" s="175">
        <f>IFERROR(VLOOKUP(E261,Data!$G$23:$H$196,2,FALSE),0)</f>
        <v>30301.867376630002</v>
      </c>
      <c r="G261" s="275">
        <f>IF(IFERROR(VLOOKUP(E261,Data!$O$23:$P$196,2,FALSE),0)=0,0,(F261-IFERROR(VLOOKUP(E261,Data!$O$23:$P$196,2,FALSE),0))/ABS(IFERROR(VLOOKUP(E261,Data!$O$23:$P$196,2,FALSE),0)))</f>
        <v>7.9746933602441922E-2</v>
      </c>
      <c r="H261" s="175">
        <f>VLOOKUP(E261,Data!$B$23:$E$273,3,FALSE)</f>
        <v>48467.669364840003</v>
      </c>
      <c r="I261" s="317">
        <f>VLOOKUP(E261,Data!$B$23:$E$273,2,FALSE)</f>
        <v>43125</v>
      </c>
    </row>
    <row r="262" spans="1:9" ht="13.8" x14ac:dyDescent="0.25">
      <c r="A262" s="237" t="s">
        <v>82</v>
      </c>
      <c r="B262" s="237"/>
      <c r="C262" s="175"/>
      <c r="D262" s="175"/>
      <c r="E262" s="237" t="s">
        <v>83</v>
      </c>
      <c r="F262" s="175">
        <f>IFERROR(VLOOKUP(E262,Data!$G$23:$H$196,2,FALSE),0)</f>
        <v>40497.434137140001</v>
      </c>
      <c r="G262" s="275">
        <f>IF(IFERROR(VLOOKUP(E262,Data!$O$23:$P$196,2,FALSE),0)=0,0,(F262-IFERROR(VLOOKUP(E262,Data!$O$23:$P$196,2,FALSE),0))/ABS(IFERROR(VLOOKUP(E262,Data!$O$23:$P$196,2,FALSE),0)))</f>
        <v>-3.4650784493317155E-2</v>
      </c>
      <c r="H262" s="175">
        <f>VLOOKUP(E262,Data!$B$23:$E$273,3,FALSE)</f>
        <v>71088.506129760004</v>
      </c>
      <c r="I262" s="317">
        <f>VLOOKUP(E262,Data!$B$23:$E$273,2,FALSE)</f>
        <v>42222</v>
      </c>
    </row>
    <row r="263" spans="1:9" ht="13.8" x14ac:dyDescent="0.25">
      <c r="A263" s="237" t="s">
        <v>84</v>
      </c>
      <c r="B263" s="237"/>
      <c r="C263" s="175"/>
      <c r="D263" s="175"/>
      <c r="E263" s="237" t="s">
        <v>85</v>
      </c>
      <c r="F263" s="175">
        <f>IFERROR(VLOOKUP(E263,Data!$G$23:$H$196,2,FALSE),0)</f>
        <v>3897.8898316499999</v>
      </c>
      <c r="G263" s="275">
        <f>IF(IFERROR(VLOOKUP(E263,Data!$O$23:$P$196,2,FALSE),0)=0,0,(F263-IFERROR(VLOOKUP(E263,Data!$O$23:$P$196,2,FALSE),0))/ABS(IFERROR(VLOOKUP(E263,Data!$O$23:$P$196,2,FALSE),0)))</f>
        <v>-5.1118051070561075E-2</v>
      </c>
      <c r="H263" s="175">
        <f>VLOOKUP(E263,Data!$B$23:$E$273,3,FALSE)</f>
        <v>65291.38</v>
      </c>
      <c r="I263" s="317">
        <f>VLOOKUP(E263,Data!$B$23:$E$273,2,FALSE)</f>
        <v>39381</v>
      </c>
    </row>
    <row r="264" spans="1:9" ht="13.8" x14ac:dyDescent="0.25">
      <c r="A264" s="237" t="s">
        <v>86</v>
      </c>
      <c r="B264" s="237"/>
      <c r="C264" s="175"/>
      <c r="D264" s="175"/>
      <c r="E264" s="237" t="s">
        <v>87</v>
      </c>
      <c r="F264" s="175">
        <f>IFERROR(VLOOKUP(E264,Data!$G$23:$H$196,2,FALSE),0)</f>
        <v>3613.2066434399999</v>
      </c>
      <c r="G264" s="275">
        <f>IF(IFERROR(VLOOKUP(E264,Data!$O$23:$P$196,2,FALSE),0)=0,0,(F264-IFERROR(VLOOKUP(E264,Data!$O$23:$P$196,2,FALSE),0))/ABS(IFERROR(VLOOKUP(E264,Data!$O$23:$P$196,2,FALSE),0)))</f>
        <v>1.8605133631923679E-2</v>
      </c>
      <c r="H264" s="175">
        <f>VLOOKUP(E264,Data!$B$23:$E$273,3,FALSE)</f>
        <v>95446.135778840006</v>
      </c>
      <c r="I264" s="317">
        <f>VLOOKUP(E264,Data!$B$23:$E$273,2,FALSE)</f>
        <v>41893</v>
      </c>
    </row>
    <row r="265" spans="1:9" ht="13.8" x14ac:dyDescent="0.25">
      <c r="A265" s="237"/>
      <c r="B265" s="237"/>
      <c r="C265" s="175"/>
      <c r="D265" s="175"/>
      <c r="E265" s="237"/>
      <c r="F265" s="175"/>
      <c r="G265" s="175"/>
      <c r="H265" s="175"/>
      <c r="I265" s="317"/>
    </row>
    <row r="266" spans="1:9" ht="13.8" x14ac:dyDescent="0.25">
      <c r="A266" s="316" t="s">
        <v>88</v>
      </c>
      <c r="B266" s="316"/>
      <c r="C266" s="316"/>
      <c r="D266" s="316"/>
      <c r="E266" s="316"/>
      <c r="F266" s="316"/>
      <c r="G266" s="316"/>
      <c r="H266" s="316"/>
      <c r="I266" s="316"/>
    </row>
    <row r="267" spans="1:9" ht="13.8" x14ac:dyDescent="0.25">
      <c r="A267" s="237" t="s">
        <v>89</v>
      </c>
      <c r="B267" s="237"/>
      <c r="C267" s="175"/>
      <c r="D267" s="175"/>
      <c r="E267" s="237" t="s">
        <v>90</v>
      </c>
      <c r="F267" s="175">
        <f>IFERROR(VLOOKUP(E267,Data!$G$23:$H$196,2,FALSE),0)</f>
        <v>0</v>
      </c>
      <c r="G267" s="275">
        <f>IF(IFERROR(VLOOKUP(E267,Data!$O$23:$P$196,2,FALSE),0)=0,0,(F267-IFERROR(VLOOKUP(E267,Data!$O$23:$P$196,2,FALSE),0))/ABS(IFERROR(VLOOKUP(E267,Data!$O$23:$P$196,2,FALSE),0)))</f>
        <v>0</v>
      </c>
      <c r="H267" s="175">
        <f>VLOOKUP(E267,Data!$B$23:$E$273,3,FALSE)</f>
        <v>22461.45680964</v>
      </c>
      <c r="I267" s="317">
        <f>VLOOKUP(E267,Data!$B$23:$E$273,2,FALSE)</f>
        <v>41849</v>
      </c>
    </row>
    <row r="268" spans="1:9" ht="13.8" x14ac:dyDescent="0.25">
      <c r="A268" s="237" t="s">
        <v>91</v>
      </c>
      <c r="B268" s="237"/>
      <c r="C268" s="175"/>
      <c r="D268" s="175"/>
      <c r="E268" s="237" t="s">
        <v>92</v>
      </c>
      <c r="F268" s="175">
        <f>IFERROR(VLOOKUP(E268,Data!$G$23:$H$196,2,FALSE),0)</f>
        <v>3925.5910678099999</v>
      </c>
      <c r="G268" s="275">
        <f>IF(IFERROR(VLOOKUP(E268,Data!$O$23:$P$196,2,FALSE),0)=0,0,(F268-IFERROR(VLOOKUP(E268,Data!$O$23:$P$196,2,FALSE),0))/ABS(IFERROR(VLOOKUP(E268,Data!$O$23:$P$196,2,FALSE),0)))</f>
        <v>6.5622479640013456E-2</v>
      </c>
      <c r="H268" s="175">
        <f>VLOOKUP(E268,Data!$B$23:$E$273,3,FALSE)</f>
        <v>4599.9677435399999</v>
      </c>
      <c r="I268" s="317">
        <f>VLOOKUP(E268,Data!$B$23:$E$273,2,FALSE)</f>
        <v>41849</v>
      </c>
    </row>
    <row r="269" spans="1:9" ht="13.8" x14ac:dyDescent="0.25">
      <c r="A269" s="237" t="s">
        <v>178</v>
      </c>
      <c r="B269" s="237"/>
      <c r="C269" s="175"/>
      <c r="D269" s="175"/>
      <c r="E269" s="237" t="s">
        <v>179</v>
      </c>
      <c r="F269" s="175">
        <f>IFERROR(VLOOKUP(E269,Data!$G$23:$H$196,2,FALSE),0)</f>
        <v>308.16065997999999</v>
      </c>
      <c r="G269" s="275">
        <f>IF(IFERROR(VLOOKUP(E269,Data!$O$23:$P$196,2,FALSE),0)=0,0,(F269-IFERROR(VLOOKUP(E269,Data!$O$23:$P$196,2,FALSE),0))/ABS(IFERROR(VLOOKUP(E269,Data!$O$23:$P$196,2,FALSE),0)))</f>
        <v>9.8454801561042998E-2</v>
      </c>
      <c r="H269" s="175">
        <f>VLOOKUP(E269,Data!$B$23:$E$273,3,FALSE)</f>
        <v>1035.8389392900001</v>
      </c>
      <c r="I269" s="317">
        <f>VLOOKUP(E269,Data!$B$23:$E$273,2,FALSE)</f>
        <v>42303</v>
      </c>
    </row>
    <row r="270" spans="1:9" ht="13.8" x14ac:dyDescent="0.25">
      <c r="A270" s="237" t="s">
        <v>93</v>
      </c>
      <c r="B270" s="237"/>
      <c r="C270" s="175"/>
      <c r="D270" s="175"/>
      <c r="E270" s="237" t="s">
        <v>94</v>
      </c>
      <c r="F270" s="175">
        <f>IFERROR(VLOOKUP(E270,Data!$G$23:$H$196,2,FALSE),0)</f>
        <v>272.98344985</v>
      </c>
      <c r="G270" s="275">
        <f>IF(IFERROR(VLOOKUP(E270,Data!$O$23:$P$196,2,FALSE),0)=0,0,(F270-IFERROR(VLOOKUP(E270,Data!$O$23:$P$196,2,FALSE),0))/ABS(IFERROR(VLOOKUP(E270,Data!$O$23:$P$196,2,FALSE),0)))</f>
        <v>0.1255485916838617</v>
      </c>
      <c r="H270" s="175">
        <f>VLOOKUP(E270,Data!$B$23:$E$273,3,FALSE)</f>
        <v>694.66658584000004</v>
      </c>
      <c r="I270" s="317">
        <f>VLOOKUP(E270,Data!$B$23:$E$273,2,FALSE)</f>
        <v>43098</v>
      </c>
    </row>
    <row r="271" spans="1:9" ht="13.8" x14ac:dyDescent="0.25">
      <c r="A271" s="237" t="s">
        <v>95</v>
      </c>
      <c r="B271" s="237"/>
      <c r="C271" s="175"/>
      <c r="D271" s="175"/>
      <c r="E271" s="237" t="s">
        <v>96</v>
      </c>
      <c r="F271" s="175">
        <f>IFERROR(VLOOKUP(E271,Data!$G$23:$H$196,2,FALSE),0)</f>
        <v>201.02375628999999</v>
      </c>
      <c r="G271" s="275">
        <f>IF(IFERROR(VLOOKUP(E271,Data!$O$23:$P$196,2,FALSE),0)=0,0,(F271-IFERROR(VLOOKUP(E271,Data!$O$23:$P$196,2,FALSE),0))/ABS(IFERROR(VLOOKUP(E271,Data!$O$23:$P$196,2,FALSE),0)))</f>
        <v>0.1233286394993921</v>
      </c>
      <c r="H271" s="175">
        <f>VLOOKUP(E271,Data!$B$23:$E$273,3,FALSE)</f>
        <v>597.8558587</v>
      </c>
      <c r="I271" s="317">
        <f>VLOOKUP(E271,Data!$B$23:$E$273,2,FALSE)</f>
        <v>42305</v>
      </c>
    </row>
    <row r="272" spans="1:9" ht="13.8" x14ac:dyDescent="0.25">
      <c r="A272" s="237" t="s">
        <v>97</v>
      </c>
      <c r="B272" s="237"/>
      <c r="C272" s="175"/>
      <c r="D272" s="175"/>
      <c r="E272" s="237" t="s">
        <v>98</v>
      </c>
      <c r="F272" s="175">
        <f>IFERROR(VLOOKUP(E272,Data!$G$23:$H$196,2,FALSE),0)</f>
        <v>33100.333589000002</v>
      </c>
      <c r="G272" s="275">
        <f>IF(IFERROR(VLOOKUP(E272,Data!$O$23:$P$196,2,FALSE),0)=0,0,(F272-IFERROR(VLOOKUP(E272,Data!$O$23:$P$196,2,FALSE),0))/ABS(IFERROR(VLOOKUP(E272,Data!$O$23:$P$196,2,FALSE),0)))</f>
        <v>9.4661670556265246E-2</v>
      </c>
      <c r="H272" s="175">
        <f>VLOOKUP(E272,Data!$B$23:$E$273,3,FALSE)</f>
        <v>42495.61</v>
      </c>
      <c r="I272" s="317">
        <f>VLOOKUP(E272,Data!$B$23:$E$273,2,FALSE)</f>
        <v>39590</v>
      </c>
    </row>
    <row r="273" spans="1:9" ht="13.8" x14ac:dyDescent="0.25">
      <c r="A273" s="237" t="s">
        <v>99</v>
      </c>
      <c r="B273" s="237"/>
      <c r="C273" s="175"/>
      <c r="D273" s="175"/>
      <c r="E273" s="237" t="s">
        <v>100</v>
      </c>
      <c r="F273" s="175">
        <f>IFERROR(VLOOKUP(E273,Data!$G$23:$H$196,2,FALSE),0)</f>
        <v>325.61782466</v>
      </c>
      <c r="G273" s="275">
        <f>IF(IFERROR(VLOOKUP(E273,Data!$O$23:$P$196,2,FALSE),0)=0,0,(F273-IFERROR(VLOOKUP(E273,Data!$O$23:$P$196,2,FALSE),0))/ABS(IFERROR(VLOOKUP(E273,Data!$O$23:$P$196,2,FALSE),0)))</f>
        <v>5.5883749988682785E-2</v>
      </c>
      <c r="H273" s="175">
        <f>VLOOKUP(E273,Data!$B$23:$E$273,3,FALSE)</f>
        <v>431.46959335999998</v>
      </c>
      <c r="I273" s="317">
        <f>VLOOKUP(E273,Data!$B$23:$E$273,2,FALSE)</f>
        <v>42129</v>
      </c>
    </row>
    <row r="274" spans="1:9" ht="13.8" x14ac:dyDescent="0.25">
      <c r="A274" s="237" t="s">
        <v>101</v>
      </c>
      <c r="B274" s="237"/>
      <c r="C274" s="175"/>
      <c r="D274" s="175"/>
      <c r="E274" s="237" t="s">
        <v>102</v>
      </c>
      <c r="F274" s="175">
        <f>IFERROR(VLOOKUP(E274,Data!$G$23:$H$196,2,FALSE),0)</f>
        <v>815.72797606999995</v>
      </c>
      <c r="G274" s="275">
        <f>IF(IFERROR(VLOOKUP(E274,Data!$O$23:$P$196,2,FALSE),0)=0,0,(F274-IFERROR(VLOOKUP(E274,Data!$O$23:$P$196,2,FALSE),0))/ABS(IFERROR(VLOOKUP(E274,Data!$O$23:$P$196,2,FALSE),0)))</f>
        <v>2.7823494616990508E-2</v>
      </c>
      <c r="H274" s="175">
        <f>VLOOKUP(E274,Data!$B$23:$E$273,3,FALSE)</f>
        <v>836.34019302000002</v>
      </c>
      <c r="I274" s="317">
        <f>VLOOKUP(E274,Data!$B$23:$E$273,2,FALSE)</f>
        <v>44182</v>
      </c>
    </row>
    <row r="275" spans="1:9" ht="13.8" x14ac:dyDescent="0.25">
      <c r="A275" s="237"/>
      <c r="B275" s="237"/>
      <c r="C275" s="175"/>
      <c r="D275" s="175"/>
      <c r="E275" s="237"/>
      <c r="F275" s="175"/>
      <c r="G275" s="175"/>
      <c r="H275" s="175"/>
      <c r="I275" s="317"/>
    </row>
    <row r="276" spans="1:9" ht="13.8" x14ac:dyDescent="0.25">
      <c r="A276" s="316" t="s">
        <v>103</v>
      </c>
      <c r="B276" s="316"/>
      <c r="C276" s="316"/>
      <c r="D276" s="316"/>
      <c r="E276" s="316"/>
      <c r="F276" s="316"/>
      <c r="G276" s="316"/>
      <c r="H276" s="316"/>
      <c r="I276" s="316"/>
    </row>
    <row r="277" spans="1:9" ht="13.8" x14ac:dyDescent="0.25">
      <c r="A277" s="237" t="s">
        <v>104</v>
      </c>
      <c r="B277" s="237"/>
      <c r="C277" s="175"/>
      <c r="D277" s="175"/>
      <c r="E277" s="237" t="s">
        <v>105</v>
      </c>
      <c r="F277" s="175">
        <f>IFERROR(VLOOKUP(E277,Data!$G$23:$H$196,2,FALSE),0)</f>
        <v>92.498883980000002</v>
      </c>
      <c r="G277" s="275">
        <f>IF(IFERROR(VLOOKUP(E277,Data!$O$23:$P$196,2,FALSE),0)=0,0,(F277-IFERROR(VLOOKUP(E277,Data!$O$23:$P$196,2,FALSE),0))/ABS(IFERROR(VLOOKUP(E277,Data!$O$23:$P$196,2,FALSE),0)))</f>
        <v>0.2078053161151972</v>
      </c>
      <c r="H277" s="175">
        <f>VLOOKUP(E277,Data!$B$23:$E$273,3,FALSE)</f>
        <v>146.47999999999999</v>
      </c>
      <c r="I277" s="317">
        <f>VLOOKUP(E277,Data!$B$23:$E$273,2,FALSE)</f>
        <v>39587</v>
      </c>
    </row>
    <row r="278" spans="1:9" ht="13.8" x14ac:dyDescent="0.25">
      <c r="A278" s="237" t="s">
        <v>106</v>
      </c>
      <c r="B278" s="237"/>
      <c r="C278" s="175"/>
      <c r="D278" s="175"/>
      <c r="E278" s="237" t="s">
        <v>107</v>
      </c>
      <c r="F278" s="175">
        <f>IFERROR(VLOOKUP(E278,Data!$G$23:$H$196,2,FALSE),0)</f>
        <v>14084.453356100001</v>
      </c>
      <c r="G278" s="275">
        <f>IF(IFERROR(VLOOKUP(E278,Data!$O$23:$P$196,2,FALSE),0)=0,0,(F278-IFERROR(VLOOKUP(E278,Data!$O$23:$P$196,2,FALSE),0))/ABS(IFERROR(VLOOKUP(E278,Data!$O$23:$P$196,2,FALSE),0)))</f>
        <v>7.3436588898576835E-2</v>
      </c>
      <c r="H278" s="175">
        <f>VLOOKUP(E278,Data!$B$23:$E$273,3,FALSE)</f>
        <v>14513.66175356</v>
      </c>
      <c r="I278" s="317">
        <f>VLOOKUP(E278,Data!$B$23:$E$273,2,FALSE)</f>
        <v>44169</v>
      </c>
    </row>
    <row r="279" spans="1:9" ht="13.8" x14ac:dyDescent="0.25">
      <c r="A279" s="237"/>
      <c r="B279" s="237"/>
      <c r="C279" s="175"/>
      <c r="D279" s="175"/>
      <c r="E279" s="237"/>
      <c r="F279" s="175"/>
      <c r="G279" s="175"/>
      <c r="H279" s="175"/>
      <c r="I279" s="317"/>
    </row>
    <row r="280" spans="1:9" ht="13.8" x14ac:dyDescent="0.25">
      <c r="A280" s="316" t="s">
        <v>108</v>
      </c>
      <c r="B280" s="316"/>
      <c r="C280" s="316"/>
      <c r="D280" s="316"/>
      <c r="E280" s="316"/>
      <c r="F280" s="316"/>
      <c r="G280" s="316"/>
      <c r="H280" s="316"/>
      <c r="I280" s="316"/>
    </row>
    <row r="281" spans="1:9" ht="13.8" x14ac:dyDescent="0.25">
      <c r="A281" s="237" t="s">
        <v>109</v>
      </c>
      <c r="B281" s="237"/>
      <c r="C281" s="175"/>
      <c r="D281" s="175"/>
      <c r="E281" s="237" t="s">
        <v>110</v>
      </c>
      <c r="F281" s="175">
        <f>IFERROR(VLOOKUP(E281,Data!$G$23:$H$196,2,FALSE),0)</f>
        <v>0</v>
      </c>
      <c r="G281" s="275">
        <f>IF(IFERROR(VLOOKUP(E281,Data!$O$23:$P$196,2,FALSE),0)=0,0,(F281-IFERROR(VLOOKUP(E281,Data!$O$23:$P$196,2,FALSE),0))/ABS(IFERROR(VLOOKUP(E281,Data!$O$23:$P$196,2,FALSE),0)))</f>
        <v>0</v>
      </c>
      <c r="H281" s="175">
        <f>VLOOKUP(E281,Data!$B$23:$E$273,3,FALSE)</f>
        <v>1703.8449540300001</v>
      </c>
      <c r="I281" s="317">
        <f>VLOOKUP(E281,Data!$B$23:$E$273,2,FALSE)</f>
        <v>42346</v>
      </c>
    </row>
    <row r="282" spans="1:9" ht="13.8" x14ac:dyDescent="0.25">
      <c r="A282" s="237" t="s">
        <v>111</v>
      </c>
      <c r="B282" s="237"/>
      <c r="C282" s="175"/>
      <c r="D282" s="175"/>
      <c r="E282" s="237" t="s">
        <v>112</v>
      </c>
      <c r="F282" s="175">
        <f>IFERROR(VLOOKUP(E282,Data!$G$23:$H$196,2,FALSE),0)</f>
        <v>0</v>
      </c>
      <c r="G282" s="275">
        <f>IF(IFERROR(VLOOKUP(E282,Data!$O$23:$P$196,2,FALSE),0)=0,0,(F282-IFERROR(VLOOKUP(E282,Data!$O$23:$P$196,2,FALSE),0))/ABS(IFERROR(VLOOKUP(E282,Data!$O$23:$P$196,2,FALSE),0)))</f>
        <v>0</v>
      </c>
      <c r="H282" s="175">
        <f>VLOOKUP(E282,Data!$B$23:$E$273,3,FALSE)</f>
        <v>641.64</v>
      </c>
      <c r="I282" s="317">
        <f>VLOOKUP(E282,Data!$B$23:$E$273,2,FALSE)</f>
        <v>38723</v>
      </c>
    </row>
    <row r="283" spans="1:9" ht="13.8" x14ac:dyDescent="0.25">
      <c r="A283" s="237" t="s">
        <v>113</v>
      </c>
      <c r="B283" s="237"/>
      <c r="C283" s="175"/>
      <c r="D283" s="175"/>
      <c r="E283" s="237" t="s">
        <v>114</v>
      </c>
      <c r="F283" s="175">
        <f>IFERROR(VLOOKUP(E283,Data!$G$23:$H$196,2,FALSE),0)</f>
        <v>1002.06091613</v>
      </c>
      <c r="G283" s="275">
        <f>IF(IFERROR(VLOOKUP(E283,Data!$O$23:$P$196,2,FALSE),0)=0,0,(F283-IFERROR(VLOOKUP(E283,Data!$O$23:$P$196,2,FALSE),0))/ABS(IFERROR(VLOOKUP(E283,Data!$O$23:$P$196,2,FALSE),0)))</f>
        <v>5.6813540742481447E-2</v>
      </c>
      <c r="H283" s="175">
        <f>VLOOKUP(E283,Data!$B$23:$E$273,3,FALSE)</f>
        <v>5041.9399999999996</v>
      </c>
      <c r="I283" s="317">
        <f>VLOOKUP(E283,Data!$B$23:$E$273,2,FALSE)</f>
        <v>39400</v>
      </c>
    </row>
    <row r="284" spans="1:9" ht="14.4" thickBot="1" x14ac:dyDescent="0.3">
      <c r="A284" s="278"/>
      <c r="B284" s="278"/>
      <c r="C284" s="174"/>
      <c r="D284" s="174"/>
      <c r="E284" s="174"/>
      <c r="F284" s="320"/>
      <c r="G284" s="278"/>
      <c r="H284" s="278"/>
      <c r="I284" s="278"/>
    </row>
    <row r="285" spans="1:9" ht="13.8" thickTop="1" x14ac:dyDescent="0.25">
      <c r="A285" s="345" t="s">
        <v>511</v>
      </c>
      <c r="D285" s="2"/>
      <c r="E285" s="2"/>
      <c r="F285" s="12"/>
    </row>
    <row r="286" spans="1:9" x14ac:dyDescent="0.25">
      <c r="A286" s="59" t="s">
        <v>115</v>
      </c>
      <c r="D286" s="2"/>
      <c r="E286" s="2"/>
      <c r="F286" s="12"/>
    </row>
    <row r="288" spans="1:9" ht="13.8" thickBot="1" x14ac:dyDescent="0.3"/>
    <row r="289" spans="1:12" ht="25.2" thickBot="1" x14ac:dyDescent="0.45">
      <c r="A289" s="368" t="s">
        <v>516</v>
      </c>
      <c r="B289" s="369"/>
      <c r="C289" s="370"/>
      <c r="D289" s="366"/>
      <c r="E289" s="366"/>
      <c r="F289" s="367"/>
      <c r="G289" s="356"/>
    </row>
    <row r="290" spans="1:12" x14ac:dyDescent="0.25">
      <c r="A290" s="365"/>
      <c r="B290" s="365"/>
      <c r="C290" s="365"/>
      <c r="D290" s="356"/>
      <c r="E290" s="356"/>
      <c r="F290" s="356"/>
      <c r="G290" s="356"/>
    </row>
    <row r="291" spans="1:12" ht="34.799999999999997" x14ac:dyDescent="0.55000000000000004">
      <c r="A291" s="364" t="s">
        <v>517</v>
      </c>
      <c r="B291" s="363"/>
      <c r="C291" s="363"/>
      <c r="D291" s="363"/>
      <c r="E291" s="363"/>
      <c r="F291" s="363"/>
      <c r="G291" s="357"/>
    </row>
    <row r="292" spans="1:12" x14ac:dyDescent="0.25">
      <c r="A292" s="357"/>
      <c r="B292" s="357"/>
      <c r="C292" s="357"/>
      <c r="D292" s="357"/>
      <c r="E292" s="357"/>
      <c r="F292" s="357"/>
      <c r="G292" s="357"/>
    </row>
    <row r="293" spans="1:12" ht="34.799999999999997" x14ac:dyDescent="0.55000000000000004">
      <c r="A293" s="364" t="s">
        <v>518</v>
      </c>
      <c r="B293" s="363"/>
      <c r="C293" s="363"/>
      <c r="D293" s="363"/>
      <c r="E293" s="363"/>
      <c r="F293" s="363"/>
      <c r="G293" s="357"/>
    </row>
    <row r="294" spans="1:12" x14ac:dyDescent="0.25">
      <c r="A294" s="357"/>
      <c r="B294" s="357"/>
      <c r="C294" s="357"/>
      <c r="D294" s="356"/>
      <c r="E294" s="356"/>
      <c r="F294" s="356"/>
      <c r="G294" s="357"/>
    </row>
    <row r="295" spans="1:12" x14ac:dyDescent="0.25">
      <c r="A295" s="394" t="s">
        <v>519</v>
      </c>
      <c r="B295" s="394"/>
      <c r="C295" s="394"/>
      <c r="D295" s="356"/>
      <c r="E295" s="356"/>
      <c r="F295" s="356"/>
      <c r="G295" s="357"/>
    </row>
    <row r="296" spans="1:12" x14ac:dyDescent="0.25">
      <c r="A296" s="394"/>
      <c r="B296" s="394"/>
      <c r="C296" s="394"/>
      <c r="D296" s="357"/>
      <c r="E296" s="357"/>
      <c r="F296" s="357"/>
      <c r="G296" s="357"/>
    </row>
    <row r="304" spans="1:12" s="236" customFormat="1" x14ac:dyDescent="0.25">
      <c r="K304" s="251"/>
      <c r="L304" s="251"/>
    </row>
    <row r="306" spans="11:12" s="236" customFormat="1" x14ac:dyDescent="0.25">
      <c r="K306" s="251"/>
      <c r="L306" s="251"/>
    </row>
    <row r="308" spans="11:12" s="236" customFormat="1" x14ac:dyDescent="0.25">
      <c r="K308" s="251"/>
      <c r="L308" s="251"/>
    </row>
    <row r="309" spans="11:12" s="236" customFormat="1" x14ac:dyDescent="0.25">
      <c r="K309" s="251"/>
      <c r="L309" s="251"/>
    </row>
    <row r="310" spans="11:12" s="236" customFormat="1" x14ac:dyDescent="0.25">
      <c r="K310" s="251"/>
      <c r="L310" s="251"/>
    </row>
    <row r="311" spans="11:12" s="236" customFormat="1" x14ac:dyDescent="0.25">
      <c r="K311" s="251"/>
      <c r="L311" s="251"/>
    </row>
    <row r="312" spans="11:12" s="236" customFormat="1" x14ac:dyDescent="0.25">
      <c r="K312" s="251"/>
      <c r="L312" s="251"/>
    </row>
    <row r="313" spans="11:12" s="236" customFormat="1" x14ac:dyDescent="0.25">
      <c r="K313" s="251"/>
      <c r="L313" s="251"/>
    </row>
    <row r="314" spans="11:12" s="236" customFormat="1" x14ac:dyDescent="0.25">
      <c r="K314" s="251"/>
      <c r="L314" s="251"/>
    </row>
    <row r="315" spans="11:12" s="236" customFormat="1" x14ac:dyDescent="0.25">
      <c r="K315" s="251"/>
      <c r="L315" s="251"/>
    </row>
    <row r="316" spans="11:12" s="236" customFormat="1" x14ac:dyDescent="0.25">
      <c r="K316" s="251"/>
      <c r="L316" s="251"/>
    </row>
    <row r="317" spans="11:12" s="236" customFormat="1" x14ac:dyDescent="0.25">
      <c r="K317" s="251"/>
      <c r="L317" s="251"/>
    </row>
    <row r="318" spans="11:12" s="236" customFormat="1" x14ac:dyDescent="0.25">
      <c r="K318" s="251"/>
      <c r="L318" s="251"/>
    </row>
    <row r="319" spans="11:12" s="236" customFormat="1" x14ac:dyDescent="0.25">
      <c r="K319" s="251"/>
      <c r="L319" s="251"/>
    </row>
    <row r="320" spans="11:12" s="236" customFormat="1" x14ac:dyDescent="0.25">
      <c r="K320" s="251"/>
      <c r="L320" s="251"/>
    </row>
    <row r="321" spans="1:12" s="236" customFormat="1" x14ac:dyDescent="0.25">
      <c r="K321" s="251"/>
      <c r="L321" s="251"/>
    </row>
    <row r="322" spans="1:12" s="236" customFormat="1" x14ac:dyDescent="0.25">
      <c r="K322" s="251"/>
      <c r="L322" s="251"/>
    </row>
    <row r="323" spans="1:12" s="236" customFormat="1" x14ac:dyDescent="0.25">
      <c r="K323" s="251"/>
      <c r="L323" s="251"/>
    </row>
    <row r="324" spans="1:12" s="236" customFormat="1" x14ac:dyDescent="0.25">
      <c r="K324" s="251"/>
      <c r="L324" s="251"/>
    </row>
    <row r="325" spans="1:12" s="236" customFormat="1" x14ac:dyDescent="0.25">
      <c r="K325" s="251"/>
      <c r="L325" s="251"/>
    </row>
    <row r="326" spans="1:12" s="236" customFormat="1" x14ac:dyDescent="0.25">
      <c r="K326" s="251"/>
      <c r="L326" s="251"/>
    </row>
    <row r="327" spans="1:12" s="236" customFormat="1" x14ac:dyDescent="0.25">
      <c r="K327" s="251"/>
      <c r="L327" s="251"/>
    </row>
    <row r="331" spans="1:12" s="236" customFormat="1" x14ac:dyDescent="0.25">
      <c r="K331" s="251"/>
      <c r="L331" s="251"/>
    </row>
    <row r="332" spans="1:12" ht="13.8" x14ac:dyDescent="0.25">
      <c r="A332" s="237"/>
      <c r="B332" s="237"/>
      <c r="C332" s="237"/>
      <c r="D332" s="237"/>
      <c r="E332" s="237"/>
      <c r="F332" s="237"/>
      <c r="G332" s="237"/>
      <c r="H332" s="237"/>
      <c r="I332" s="237"/>
    </row>
    <row r="333" spans="1:12" ht="13.8" x14ac:dyDescent="0.25">
      <c r="A333" s="237"/>
      <c r="B333" s="237"/>
      <c r="C333" s="237"/>
      <c r="D333" s="237"/>
      <c r="E333" s="237"/>
      <c r="F333" s="237"/>
      <c r="G333" s="237"/>
      <c r="H333" s="237"/>
      <c r="I333" s="237"/>
    </row>
    <row r="334" spans="1:12" ht="13.8" x14ac:dyDescent="0.25">
      <c r="A334" s="237"/>
      <c r="B334" s="237"/>
      <c r="C334" s="237"/>
      <c r="D334" s="237"/>
      <c r="E334" s="237"/>
      <c r="F334" s="237"/>
      <c r="G334" s="237"/>
      <c r="H334" s="237"/>
      <c r="I334" s="237"/>
    </row>
    <row r="335" spans="1:12" ht="13.8" x14ac:dyDescent="0.25">
      <c r="A335" s="237"/>
      <c r="B335" s="237"/>
      <c r="C335" s="237"/>
      <c r="D335" s="237"/>
      <c r="E335" s="237"/>
      <c r="F335" s="237"/>
      <c r="G335" s="237"/>
      <c r="H335" s="237"/>
      <c r="I335" s="237"/>
    </row>
    <row r="336" spans="1:12" ht="13.8" x14ac:dyDescent="0.25">
      <c r="A336" s="237"/>
      <c r="B336" s="237"/>
      <c r="C336" s="237"/>
      <c r="D336" s="237"/>
      <c r="E336" s="237"/>
      <c r="F336" s="237"/>
      <c r="G336" s="237"/>
      <c r="H336" s="237"/>
      <c r="I336" s="237"/>
    </row>
    <row r="337" spans="1:12" s="236" customFormat="1" ht="4.5" customHeight="1" x14ac:dyDescent="0.25">
      <c r="A337" s="237"/>
      <c r="B337" s="237"/>
      <c r="C337" s="237"/>
      <c r="D337" s="237"/>
      <c r="E337" s="237"/>
      <c r="F337" s="237"/>
      <c r="G337" s="237"/>
      <c r="H337" s="237"/>
      <c r="I337" s="237"/>
      <c r="K337" s="251"/>
      <c r="L337" s="251"/>
    </row>
    <row r="338" spans="1:12" ht="13.8" x14ac:dyDescent="0.25">
      <c r="B338" s="237"/>
      <c r="C338" s="237"/>
      <c r="D338" s="237"/>
      <c r="E338" s="237"/>
      <c r="F338" s="237"/>
      <c r="G338" s="237"/>
      <c r="H338" s="237"/>
      <c r="I338" s="237"/>
    </row>
    <row r="339" spans="1:12" ht="8.25" customHeight="1" x14ac:dyDescent="0.25">
      <c r="A339" s="383" t="str">
        <f>"Market Profile - "&amp; TEXT($H$3,"MMM")&amp;" "&amp;TEXT($H$3,"YYYY")</f>
        <v>Market Profile - Dec 2020</v>
      </c>
      <c r="B339" s="237"/>
      <c r="C339" s="237"/>
      <c r="D339" s="237"/>
      <c r="E339" s="387" t="s">
        <v>193</v>
      </c>
      <c r="F339" s="387"/>
      <c r="G339" s="387"/>
      <c r="H339" s="387"/>
      <c r="I339" s="387"/>
    </row>
    <row r="340" spans="1:12" ht="10.5" customHeight="1" thickBot="1" x14ac:dyDescent="0.3">
      <c r="A340" s="384"/>
      <c r="B340" s="267"/>
      <c r="C340" s="267"/>
      <c r="D340" s="267"/>
      <c r="E340" s="388"/>
      <c r="F340" s="388"/>
      <c r="G340" s="388"/>
      <c r="H340" s="388"/>
      <c r="I340" s="388"/>
    </row>
    <row r="341" spans="1:12" ht="38.25" customHeight="1" thickBot="1" x14ac:dyDescent="0.3">
      <c r="A341" s="314"/>
      <c r="B341" s="314"/>
      <c r="C341" s="321" t="str">
        <f>TEXT($H$3,"MMM")&amp;" "&amp;TEXT($H$3,"YYYY")</f>
        <v>Dec 2020</v>
      </c>
      <c r="D341" s="314"/>
      <c r="E341" s="321" t="str">
        <f>TEXT(DATE(2000,TEXT(H3,"M")-1,1),"mmm")&amp; " "&amp; TEXT(H3,"YYYY")</f>
        <v>Nov 2020</v>
      </c>
      <c r="F341" s="172" t="s">
        <v>182</v>
      </c>
      <c r="G341" s="314"/>
      <c r="H341" s="322" t="str">
        <f>TEXT($H$3,"MMM")&amp;" "&amp;TEXT($H$3,"YYYY")-1</f>
        <v>Dec 2019</v>
      </c>
      <c r="I341" s="322" t="s">
        <v>183</v>
      </c>
    </row>
    <row r="342" spans="1:12" ht="13.8" x14ac:dyDescent="0.25">
      <c r="A342" s="316" t="s">
        <v>116</v>
      </c>
      <c r="B342" s="316"/>
      <c r="C342" s="316"/>
      <c r="D342" s="316"/>
      <c r="E342" s="316"/>
      <c r="F342" s="316"/>
      <c r="G342" s="316"/>
      <c r="H342" s="316"/>
      <c r="I342" s="323"/>
    </row>
    <row r="343" spans="1:12" x14ac:dyDescent="0.25">
      <c r="A343" s="134" t="s">
        <v>14</v>
      </c>
      <c r="B343" s="236"/>
      <c r="C343" s="236"/>
      <c r="D343" s="236"/>
      <c r="E343" s="236"/>
      <c r="F343" s="135"/>
      <c r="G343" s="236"/>
      <c r="H343" s="236"/>
      <c r="I343" s="171"/>
    </row>
    <row r="344" spans="1:12" x14ac:dyDescent="0.25">
      <c r="A344" s="236" t="s">
        <v>440</v>
      </c>
      <c r="B344" s="236"/>
      <c r="C344" s="3">
        <f>SUMIFS(Data!$AC:$AC,Data!$Z:$Z,MarketProfile!A344,Data!$AE:$AE,"1")</f>
        <v>1421</v>
      </c>
      <c r="D344" s="374">
        <f>SUMIFS(Data!$AQ:$AQ,Data!$AN:$AN,MarketProfile!A344,Data!$AS:$AS,"1")</f>
        <v>1688</v>
      </c>
      <c r="E344" s="374"/>
      <c r="F344" s="171">
        <f>IFERROR(IF(OR(AND(D344="",C344=""),AND(D344=0,C344=0)),"",
IF(OR(D344="",D344=0),1,
IF(OR(D344&lt;&gt;"",D344&lt;&gt;0),(C344-D344)/ABS(D344)))),-1)</f>
        <v>-0.15817535545023698</v>
      </c>
      <c r="G344" s="374">
        <f>SUMIFS(Data!$BE:$BE,Data!$BB:$BB,MarketProfile!A344,Data!BG:BG,"1")</f>
        <v>860</v>
      </c>
      <c r="H344" s="374"/>
      <c r="I344" s="171">
        <f t="shared" ref="I344:I351" si="18">IFERROR(IF(OR(AND(G344="",C344=""),AND(G344=0,C344=0)),"",
IF(OR(G344="",G344=0),1,
IF(OR(G344&lt;&gt;"",G344&lt;&gt;0),(C344-G344)/ABS(G344)))),-1)</f>
        <v>0.6523255813953488</v>
      </c>
      <c r="J344" s="153"/>
    </row>
    <row r="345" spans="1:12" x14ac:dyDescent="0.25">
      <c r="A345" s="236" t="s">
        <v>173</v>
      </c>
      <c r="B345" s="236"/>
      <c r="C345" s="3">
        <f>SUMIFS(Data!$AC:$AC,Data!$Z:$Z,MarketProfile!A345,Data!$AE:$AE,"1")</f>
        <v>2150</v>
      </c>
      <c r="D345" s="374">
        <f>SUMIFS(Data!$AQ:$AQ,Data!$AN:$AN,MarketProfile!A345,Data!$AS:$AS,"1")</f>
        <v>4166</v>
      </c>
      <c r="E345" s="374"/>
      <c r="F345" s="171">
        <f t="shared" ref="F345:F352" si="19">IFERROR(IF(OR(AND(D345="",C345=""),AND(D345=0,C345=0)),"",
IF(OR(D345="",D345=0),1,
IF(OR(D345&lt;&gt;"",D345&lt;&gt;0),(C345-D345)/ABS(D345)))),-1)</f>
        <v>-0.48391742678828614</v>
      </c>
      <c r="G345" s="374">
        <f>SUMIFS(Data!$BE:$BE,Data!$BB:$BB,MarketProfile!A345,Data!BG:BG,"1")</f>
        <v>1621</v>
      </c>
      <c r="H345" s="374"/>
      <c r="I345" s="171">
        <f t="shared" si="18"/>
        <v>0.32634176434299816</v>
      </c>
      <c r="J345" s="153"/>
    </row>
    <row r="346" spans="1:12" x14ac:dyDescent="0.25">
      <c r="A346" s="236" t="s">
        <v>441</v>
      </c>
      <c r="B346" s="236"/>
      <c r="C346" s="3">
        <f>SUMIFS(Data!$AC:$AC,Data!$Z:$Z,MarketProfile!A346,Data!$AE:$AE,"1")</f>
        <v>8314</v>
      </c>
      <c r="D346" s="374">
        <f>SUMIFS(Data!$AQ:$AQ,Data!$AN:$AN,MarketProfile!A346,Data!$AS:$AS,"1")</f>
        <v>13408</v>
      </c>
      <c r="E346" s="374"/>
      <c r="F346" s="171">
        <f t="shared" si="19"/>
        <v>-0.37992243436754175</v>
      </c>
      <c r="G346" s="374">
        <f>SUMIFS(Data!$BE:$BE,Data!$BB:$BB,MarketProfile!A346,Data!BG:BG,"1")</f>
        <v>7499</v>
      </c>
      <c r="H346" s="374"/>
      <c r="I346" s="171">
        <f t="shared" si="18"/>
        <v>0.10868115748766502</v>
      </c>
      <c r="J346" s="153"/>
    </row>
    <row r="347" spans="1:12" x14ac:dyDescent="0.25">
      <c r="A347" s="236" t="s">
        <v>138</v>
      </c>
      <c r="B347" s="236"/>
      <c r="C347" s="3">
        <f>SUMIFS(Data!$AC:$AC,Data!$Z:$Z,MarketProfile!A347,Data!$AE:$AE,"1")</f>
        <v>55</v>
      </c>
      <c r="D347" s="374">
        <f>SUMIFS(Data!$AQ:$AQ,Data!$AN:$AN,MarketProfile!A347,Data!$AS:$AS,"1")</f>
        <v>27</v>
      </c>
      <c r="E347" s="374"/>
      <c r="F347" s="171">
        <f t="shared" si="19"/>
        <v>1.037037037037037</v>
      </c>
      <c r="G347" s="374">
        <f>SUMIFS(Data!$BE:$BE,Data!$BB:$BB,MarketProfile!A347,Data!BG:BG,"1")</f>
        <v>19</v>
      </c>
      <c r="H347" s="374"/>
      <c r="I347" s="171">
        <f t="shared" si="18"/>
        <v>1.8947368421052631</v>
      </c>
      <c r="J347" s="153"/>
    </row>
    <row r="348" spans="1:12" x14ac:dyDescent="0.25">
      <c r="A348" s="236" t="s">
        <v>442</v>
      </c>
      <c r="B348" s="236"/>
      <c r="C348" s="3">
        <f>SUMIFS(Data!$AC:$AC,Data!$Z:$Z,MarketProfile!A348,Data!$AE:$AE,"1")</f>
        <v>1935</v>
      </c>
      <c r="D348" s="374">
        <f>SUMIFS(Data!$AQ:$AQ,Data!$AN:$AN,MarketProfile!A348,Data!$AS:$AS,"1")</f>
        <v>3713</v>
      </c>
      <c r="E348" s="374"/>
      <c r="F348" s="171">
        <f t="shared" si="19"/>
        <v>-0.4788580662537032</v>
      </c>
      <c r="G348" s="374">
        <f>SUMIFS(Data!$BE:$BE,Data!$BB:$BB,MarketProfile!A348,Data!BG:BG,"1")</f>
        <v>3709</v>
      </c>
      <c r="H348" s="374"/>
      <c r="I348" s="171">
        <f t="shared" si="18"/>
        <v>-0.47829603666756537</v>
      </c>
      <c r="J348" s="153"/>
    </row>
    <row r="349" spans="1:12" x14ac:dyDescent="0.25">
      <c r="A349" s="236" t="s">
        <v>443</v>
      </c>
      <c r="B349" s="236"/>
      <c r="C349" s="3">
        <f>SUMIFS(Data!$AC:$AC,Data!$Z:$Z,MarketProfile!A349,Data!$AE:$AE,"1")</f>
        <v>10397</v>
      </c>
      <c r="D349" s="374">
        <f>SUMIFS(Data!$AQ:$AQ,Data!$AN:$AN,MarketProfile!A349,Data!$AS:$AS,"1")</f>
        <v>20412</v>
      </c>
      <c r="E349" s="374"/>
      <c r="F349" s="171">
        <f t="shared" si="19"/>
        <v>-0.4906427591612777</v>
      </c>
      <c r="G349" s="374">
        <f>SUMIFS(Data!$BE:$BE,Data!$BB:$BB,MarketProfile!A349,Data!BG:BG,"1")</f>
        <v>11423</v>
      </c>
      <c r="H349" s="374"/>
      <c r="I349" s="171">
        <f t="shared" si="18"/>
        <v>-8.9818786658496019E-2</v>
      </c>
      <c r="J349" s="153"/>
    </row>
    <row r="350" spans="1:12" x14ac:dyDescent="0.25">
      <c r="A350" s="236" t="s">
        <v>444</v>
      </c>
      <c r="B350" s="236"/>
      <c r="C350" s="3">
        <f>SUMIFS(Data!$AC:$AC,Data!$Z:$Z,MarketProfile!A350,Data!$AE:$AE,"1")</f>
        <v>20</v>
      </c>
      <c r="D350" s="374">
        <f>SUMIFS(Data!$AQ:$AQ,Data!$AN:$AN,MarketProfile!A350,Data!$AS:$AS,"1")</f>
        <v>1</v>
      </c>
      <c r="E350" s="374"/>
      <c r="F350" s="171">
        <f t="shared" si="19"/>
        <v>19</v>
      </c>
      <c r="G350" s="374">
        <f>SUMIFS(Data!$BE:$BE,Data!$BB:$BB,MarketProfile!A350,Data!BG:BG,"1")</f>
        <v>3</v>
      </c>
      <c r="H350" s="374"/>
      <c r="I350" s="171">
        <f t="shared" si="18"/>
        <v>5.666666666666667</v>
      </c>
      <c r="J350" s="153"/>
    </row>
    <row r="351" spans="1:12" x14ac:dyDescent="0.25">
      <c r="A351" s="236" t="s">
        <v>139</v>
      </c>
      <c r="B351" s="236"/>
      <c r="C351" s="3">
        <f>SUMIFS(Data!$AC:$AC,Data!$Z:$Z,MarketProfile!A351,Data!$AE:$AE,"1")</f>
        <v>4</v>
      </c>
      <c r="D351" s="374">
        <f>SUMIFS(Data!$AQ:$AQ,Data!$AN:$AN,MarketProfile!A351,Data!$AS:$AS,"1")</f>
        <v>1</v>
      </c>
      <c r="E351" s="374"/>
      <c r="F351" s="171">
        <f t="shared" si="19"/>
        <v>3</v>
      </c>
      <c r="G351" s="374">
        <f>SUMIFS(Data!$BE:$BE,Data!$BB:$BB,MarketProfile!A351,Data!BG:BG,"1")</f>
        <v>3</v>
      </c>
      <c r="H351" s="374"/>
      <c r="I351" s="171">
        <f t="shared" si="18"/>
        <v>0.33333333333333331</v>
      </c>
      <c r="J351" s="153"/>
    </row>
    <row r="352" spans="1:12" x14ac:dyDescent="0.25">
      <c r="A352" s="235" t="s">
        <v>176</v>
      </c>
      <c r="B352" s="236"/>
      <c r="C352" s="4">
        <f>SUM(C344:C351)</f>
        <v>24296</v>
      </c>
      <c r="D352" s="375">
        <f>SUM(D344:E351)</f>
        <v>43416</v>
      </c>
      <c r="E352" s="375">
        <f>SUM(E344:E351)</f>
        <v>0</v>
      </c>
      <c r="F352" s="160">
        <f t="shared" si="19"/>
        <v>-0.44039063939561451</v>
      </c>
      <c r="G352" s="375">
        <f>SUM(G344:H351)</f>
        <v>25137</v>
      </c>
      <c r="H352" s="375">
        <f>SUM(H344:H351)</f>
        <v>0</v>
      </c>
      <c r="I352" s="160">
        <f>IFERROR(IF(OR(AND(G352="",C352=""),AND(G352=0,C352=0)),"",
IF(OR(G352="",G352=0),1,
IF(OR(G352&lt;&gt;"",G352&lt;&gt;0),(C352-G352)/ABS(G352)))),-1)</f>
        <v>-3.3456657516807896E-2</v>
      </c>
      <c r="J352" s="153"/>
    </row>
    <row r="353" spans="1:9" x14ac:dyDescent="0.25">
      <c r="A353" s="134" t="s">
        <v>15</v>
      </c>
      <c r="B353" s="236"/>
      <c r="C353" s="3"/>
      <c r="D353" s="236"/>
      <c r="E353" s="236"/>
      <c r="F353" s="171"/>
      <c r="G353" s="236"/>
      <c r="H353" s="236"/>
      <c r="I353" s="171" t="s">
        <v>180</v>
      </c>
    </row>
    <row r="354" spans="1:9" x14ac:dyDescent="0.25">
      <c r="A354" s="236" t="s">
        <v>440</v>
      </c>
      <c r="B354" s="236"/>
      <c r="C354" s="3">
        <f>SUMIFS(Data!$AC:$AC,Data!$Z:$Z,MarketProfile!A354,Data!$AE:$AE,"0")</f>
        <v>8</v>
      </c>
      <c r="D354" s="374">
        <f>SUMIFS(Data!$AQ:$AQ,Data!$AN:$AN,MarketProfile!A354,Data!$AS:$AS,"0")</f>
        <v>6</v>
      </c>
      <c r="E354" s="374"/>
      <c r="F354" s="171">
        <f t="shared" ref="F354:F362" si="20">IFERROR(IF(OR(AND(D354="",C354=""),AND(D354=0,C354=0)),"",
IF(OR(D354="",D354=0),1,
IF(OR(D354&lt;&gt;"",D354&lt;&gt;0),(C354-D354)/ABS(D354)))),-1)</f>
        <v>0.33333333333333331</v>
      </c>
      <c r="G354" s="374">
        <f>SUMIFS(Data!$BE:$BE,Data!$BB:$BB,MarketProfile!A354,Data!BG:BG,"0")</f>
        <v>0</v>
      </c>
      <c r="H354" s="374"/>
      <c r="I354" s="171">
        <f t="shared" ref="I354:I362" si="21">IFERROR(IF(OR(AND(G354="",C354=""),AND(G354=0,C354=0)),"",
IF(OR(G354="",G354=0),1,
IF(OR(G354&lt;&gt;"",G354&lt;&gt;0),(C354-G354)/ABS(G354)))),-1)</f>
        <v>1</v>
      </c>
    </row>
    <row r="355" spans="1:9" x14ac:dyDescent="0.25">
      <c r="A355" s="236" t="s">
        <v>173</v>
      </c>
      <c r="B355" s="236"/>
      <c r="C355" s="3">
        <f>SUMIFS(Data!$AC:$AC,Data!$Z:$Z,MarketProfile!A355,Data!$AE:$AE,"0")</f>
        <v>80</v>
      </c>
      <c r="D355" s="374">
        <f>SUMIFS(Data!$AQ:$AQ,Data!$AN:$AN,MarketProfile!A355,Data!$AS:$AS,"0")</f>
        <v>117</v>
      </c>
      <c r="E355" s="374"/>
      <c r="F355" s="171">
        <f t="shared" si="20"/>
        <v>-0.31623931623931623</v>
      </c>
      <c r="G355" s="374">
        <f>SUMIFS(Data!$BE:$BE,Data!$BB:$BB,MarketProfile!A355,Data!BG:BG,"0")</f>
        <v>32</v>
      </c>
      <c r="H355" s="374"/>
      <c r="I355" s="171">
        <f t="shared" si="21"/>
        <v>1.5</v>
      </c>
    </row>
    <row r="356" spans="1:9" x14ac:dyDescent="0.25">
      <c r="A356" s="236" t="s">
        <v>441</v>
      </c>
      <c r="B356" s="236"/>
      <c r="C356" s="3">
        <f>SUMIFS(Data!$AC:$AC,Data!$Z:$Z,MarketProfile!A356,Data!$AE:$AE,"0")</f>
        <v>180</v>
      </c>
      <c r="D356" s="374">
        <f>SUMIFS(Data!$AQ:$AQ,Data!$AN:$AN,MarketProfile!A356,Data!$AS:$AS,"0")</f>
        <v>332</v>
      </c>
      <c r="E356" s="374"/>
      <c r="F356" s="171">
        <f t="shared" si="20"/>
        <v>-0.45783132530120479</v>
      </c>
      <c r="G356" s="374">
        <f>SUMIFS(Data!$BE:$BE,Data!$BB:$BB,MarketProfile!A356,Data!BG:BG,"0")</f>
        <v>233</v>
      </c>
      <c r="H356" s="374"/>
      <c r="I356" s="171">
        <f t="shared" si="21"/>
        <v>-0.22746781115879827</v>
      </c>
    </row>
    <row r="357" spans="1:9" x14ac:dyDescent="0.25">
      <c r="A357" s="236" t="s">
        <v>138</v>
      </c>
      <c r="B357" s="236"/>
      <c r="C357" s="3">
        <f>SUMIFS(Data!$AC:$AC,Data!$Z:$Z,MarketProfile!A357,Data!$AE:$AE,"0")</f>
        <v>0</v>
      </c>
      <c r="D357" s="374">
        <f>SUMIFS(Data!$AQ:$AQ,Data!$AN:$AN,MarketProfile!A357,Data!$AS:$AS,"0")</f>
        <v>0</v>
      </c>
      <c r="E357" s="374"/>
      <c r="F357" s="171" t="str">
        <f t="shared" si="20"/>
        <v/>
      </c>
      <c r="G357" s="374">
        <f>SUMIFS(Data!$BE:$BE,Data!$BB:$BB,MarketProfile!A357,Data!BG:BG,"0")</f>
        <v>0</v>
      </c>
      <c r="H357" s="374"/>
      <c r="I357" s="171" t="str">
        <f t="shared" si="21"/>
        <v/>
      </c>
    </row>
    <row r="358" spans="1:9" x14ac:dyDescent="0.25">
      <c r="A358" s="236" t="s">
        <v>442</v>
      </c>
      <c r="B358" s="236"/>
      <c r="C358" s="3">
        <f>SUMIFS(Data!$AC:$AC,Data!$Z:$Z,MarketProfile!A358,Data!$AE:$AE,"0")</f>
        <v>33</v>
      </c>
      <c r="D358" s="374">
        <f>SUMIFS(Data!$AQ:$AQ,Data!$AN:$AN,MarketProfile!A358,Data!$AS:$AS,"0")</f>
        <v>81</v>
      </c>
      <c r="E358" s="374"/>
      <c r="F358" s="171">
        <f t="shared" si="20"/>
        <v>-0.59259259259259256</v>
      </c>
      <c r="G358" s="374">
        <f>SUMIFS(Data!$BE:$BE,Data!$BB:$BB,MarketProfile!A358,Data!BG:BG,"0")</f>
        <v>39</v>
      </c>
      <c r="H358" s="374"/>
      <c r="I358" s="171">
        <f t="shared" si="21"/>
        <v>-0.15384615384615385</v>
      </c>
    </row>
    <row r="359" spans="1:9" x14ac:dyDescent="0.25">
      <c r="A359" s="236" t="s">
        <v>443</v>
      </c>
      <c r="B359" s="236"/>
      <c r="C359" s="3">
        <f>SUMIFS(Data!$AC:$AC,Data!$Z:$Z,MarketProfile!A359,Data!$AE:$AE,"0")</f>
        <v>634</v>
      </c>
      <c r="D359" s="374">
        <f>SUMIFS(Data!$AQ:$AQ,Data!$AN:$AN,MarketProfile!A359,Data!$AS:$AS,"0")</f>
        <v>903</v>
      </c>
      <c r="E359" s="374"/>
      <c r="F359" s="171">
        <f t="shared" si="20"/>
        <v>-0.29789590254706533</v>
      </c>
      <c r="G359" s="374">
        <f>SUMIFS(Data!$BE:$BE,Data!$BB:$BB,MarketProfile!A359,Data!BG:BG,"0")</f>
        <v>951</v>
      </c>
      <c r="H359" s="374"/>
      <c r="I359" s="171">
        <f t="shared" si="21"/>
        <v>-0.33333333333333331</v>
      </c>
    </row>
    <row r="360" spans="1:9" x14ac:dyDescent="0.25">
      <c r="A360" s="236" t="s">
        <v>444</v>
      </c>
      <c r="B360" s="236"/>
      <c r="C360" s="3">
        <f>SUMIFS(Data!$AC:$AC,Data!$Z:$Z,MarketProfile!A360,Data!$AE:$AE,"0")</f>
        <v>0</v>
      </c>
      <c r="D360" s="374">
        <f>SUMIFS(Data!$AQ:$AQ,Data!$AN:$AN,MarketProfile!A360,Data!$AS:$AS,"0")</f>
        <v>0</v>
      </c>
      <c r="E360" s="374"/>
      <c r="F360" s="171" t="str">
        <f t="shared" si="20"/>
        <v/>
      </c>
      <c r="G360" s="374">
        <f>SUMIFS(Data!$BE:$BE,Data!$BB:$BB,MarketProfile!A360,Data!BG:BG,"0")</f>
        <v>0</v>
      </c>
      <c r="H360" s="374"/>
      <c r="I360" s="171" t="str">
        <f t="shared" si="21"/>
        <v/>
      </c>
    </row>
    <row r="361" spans="1:9" x14ac:dyDescent="0.25">
      <c r="A361" s="236" t="s">
        <v>139</v>
      </c>
      <c r="B361" s="236"/>
      <c r="C361" s="3">
        <f>SUMIFS(Data!$AC:$AC,Data!$Z:$Z,MarketProfile!A361,Data!$AE:$AE,"0")</f>
        <v>0</v>
      </c>
      <c r="D361" s="374">
        <f>SUMIFS(Data!$AQ:$AQ,Data!$AN:$AN,MarketProfile!A361,Data!$AS:$AS,"0")</f>
        <v>0</v>
      </c>
      <c r="E361" s="374"/>
      <c r="F361" s="171" t="str">
        <f t="shared" si="20"/>
        <v/>
      </c>
      <c r="G361" s="374">
        <f>SUMIFS(Data!$BE:$BE,Data!$BB:$BB,MarketProfile!A361,Data!BG:BG,"0")</f>
        <v>0</v>
      </c>
      <c r="H361" s="374"/>
      <c r="I361" s="171" t="str">
        <f t="shared" si="21"/>
        <v/>
      </c>
    </row>
    <row r="362" spans="1:9" x14ac:dyDescent="0.25">
      <c r="A362" s="235" t="s">
        <v>177</v>
      </c>
      <c r="B362" s="236"/>
      <c r="C362" s="4">
        <f>SUM(C354:C361)</f>
        <v>935</v>
      </c>
      <c r="D362" s="375">
        <f>SUM(D354:E361)</f>
        <v>1439</v>
      </c>
      <c r="E362" s="375">
        <f>SUM(E354:E361)</f>
        <v>0</v>
      </c>
      <c r="F362" s="160">
        <f t="shared" si="20"/>
        <v>-0.35024322446143152</v>
      </c>
      <c r="G362" s="375">
        <f>SUM(G354:H361)</f>
        <v>1255</v>
      </c>
      <c r="H362" s="375">
        <f>SUM(H354:H361)</f>
        <v>0</v>
      </c>
      <c r="I362" s="160">
        <f t="shared" si="21"/>
        <v>-0.2549800796812749</v>
      </c>
    </row>
    <row r="363" spans="1:9" x14ac:dyDescent="0.25">
      <c r="A363" s="132" t="s">
        <v>131</v>
      </c>
      <c r="B363" s="132"/>
      <c r="C363" s="162"/>
      <c r="D363" s="132"/>
      <c r="E363" s="132"/>
      <c r="F363" s="132" t="s">
        <v>180</v>
      </c>
      <c r="G363" s="132"/>
      <c r="H363" s="133"/>
      <c r="I363" s="163" t="s">
        <v>180</v>
      </c>
    </row>
    <row r="364" spans="1:9" x14ac:dyDescent="0.25">
      <c r="A364" s="134" t="s">
        <v>14</v>
      </c>
      <c r="B364" s="236"/>
      <c r="C364" s="3"/>
      <c r="D364" s="236"/>
      <c r="E364" s="236"/>
      <c r="F364" s="135"/>
      <c r="G364" s="236"/>
      <c r="H364" s="236"/>
      <c r="I364" s="171"/>
    </row>
    <row r="365" spans="1:9" x14ac:dyDescent="0.25">
      <c r="A365" s="236" t="s">
        <v>440</v>
      </c>
      <c r="B365" s="236"/>
      <c r="C365" s="3">
        <f>SUMIFS(Data!$AB:$AB,Data!$Z:$Z,MarketProfile!A365,Data!$AE:$AE,"1")</f>
        <v>17055</v>
      </c>
      <c r="D365" s="374">
        <f>SUMIFS(Data!$AP:$AP,Data!$AN:$AN,MarketProfile!A365,Data!$AS:$AS,"1")</f>
        <v>49847</v>
      </c>
      <c r="E365" s="374"/>
      <c r="F365" s="171">
        <f t="shared" ref="F365:F373" si="22">IFERROR(IF(OR(AND(D365="",C365=""),AND(D365=0,C365=0)),"",
IF(OR(D365="",D365=0),1,
IF(OR(D365&lt;&gt;"",D365&lt;&gt;0),(C365-D365)/ABS(D365)))),-1)</f>
        <v>-0.65785303027263431</v>
      </c>
      <c r="G365" s="374">
        <f>SUMIFS(Data!$BD:$BD,Data!$BB:$BB,MarketProfile!A365,Data!BG:BG,"1")</f>
        <v>16100</v>
      </c>
      <c r="H365" s="374"/>
      <c r="I365" s="171">
        <f t="shared" ref="I365:I373" si="23">IFERROR(IF(OR(AND(G365="",C365=""),AND(G365=0,C365=0)),"",
IF(OR(G365="",G365=0),1,
IF(OR(G365&lt;&gt;"",G365&lt;&gt;0),(C365-G365)/ABS(G365)))),-1)</f>
        <v>5.9316770186335403E-2</v>
      </c>
    </row>
    <row r="366" spans="1:9" x14ac:dyDescent="0.25">
      <c r="A366" s="236" t="s">
        <v>173</v>
      </c>
      <c r="B366" s="236"/>
      <c r="C366" s="3">
        <f>SUMIFS(Data!$AB:$AB,Data!$Z:$Z,MarketProfile!A366,Data!$AE:$AE,"1")</f>
        <v>15481</v>
      </c>
      <c r="D366" s="374">
        <f>SUMIFS(Data!$AP:$AP,Data!$AN:$AN,MarketProfile!A366,Data!$AS:$AS,"1")</f>
        <v>28912</v>
      </c>
      <c r="E366" s="374"/>
      <c r="F366" s="171">
        <f t="shared" si="22"/>
        <v>-0.46454759269507473</v>
      </c>
      <c r="G366" s="374">
        <f>SUMIFS(Data!$BD:$BD,Data!$BB:$BB,MarketProfile!A366,Data!BG:BG,"1")</f>
        <v>16914</v>
      </c>
      <c r="H366" s="374"/>
      <c r="I366" s="171">
        <f t="shared" si="23"/>
        <v>-8.4722714910724847E-2</v>
      </c>
    </row>
    <row r="367" spans="1:9" x14ac:dyDescent="0.25">
      <c r="A367" s="236" t="s">
        <v>441</v>
      </c>
      <c r="B367" s="236"/>
      <c r="C367" s="3">
        <f>SUMIFS(Data!$AB:$AB,Data!$Z:$Z,MarketProfile!A367,Data!$AE:$AE,"1")</f>
        <v>54996</v>
      </c>
      <c r="D367" s="374">
        <f>SUMIFS(Data!$AP:$AP,Data!$AN:$AN,MarketProfile!A367,Data!$AS:$AS,"1")</f>
        <v>80815</v>
      </c>
      <c r="E367" s="374"/>
      <c r="F367" s="171">
        <f t="shared" si="22"/>
        <v>-0.31948276928787972</v>
      </c>
      <c r="G367" s="374">
        <f>SUMIFS(Data!$BD:$BD,Data!$BB:$BB,MarketProfile!A367,Data!BG:BG,"1")</f>
        <v>45424</v>
      </c>
      <c r="H367" s="374"/>
      <c r="I367" s="171">
        <f t="shared" si="23"/>
        <v>0.2107256076083128</v>
      </c>
    </row>
    <row r="368" spans="1:9" x14ac:dyDescent="0.25">
      <c r="A368" s="236" t="s">
        <v>138</v>
      </c>
      <c r="B368" s="236"/>
      <c r="C368" s="3">
        <f>SUMIFS(Data!$AB:$AB,Data!$Z:$Z,MarketProfile!A368,Data!$AE:$AE,"1")</f>
        <v>492</v>
      </c>
      <c r="D368" s="374">
        <f>SUMIFS(Data!$AP:$AP,Data!$AN:$AN,MarketProfile!A368,Data!$AS:$AS,"1")</f>
        <v>702</v>
      </c>
      <c r="E368" s="374"/>
      <c r="F368" s="171">
        <f t="shared" si="22"/>
        <v>-0.29914529914529914</v>
      </c>
      <c r="G368" s="374">
        <f>SUMIFS(Data!$BD:$BD,Data!$BB:$BB,MarketProfile!A368,Data!BG:BG,"1")</f>
        <v>629</v>
      </c>
      <c r="H368" s="374"/>
      <c r="I368" s="171">
        <f t="shared" si="23"/>
        <v>-0.21780604133545309</v>
      </c>
    </row>
    <row r="369" spans="1:9" x14ac:dyDescent="0.25">
      <c r="A369" s="236" t="s">
        <v>442</v>
      </c>
      <c r="B369" s="236"/>
      <c r="C369" s="3">
        <f>SUMIFS(Data!$AB:$AB,Data!$Z:$Z,MarketProfile!A369,Data!$AE:$AE,"1")</f>
        <v>12508</v>
      </c>
      <c r="D369" s="374">
        <f>SUMIFS(Data!$AP:$AP,Data!$AN:$AN,MarketProfile!A369,Data!$AS:$AS,"1")</f>
        <v>21348</v>
      </c>
      <c r="E369" s="374"/>
      <c r="F369" s="171">
        <f t="shared" si="22"/>
        <v>-0.41409031290987447</v>
      </c>
      <c r="G369" s="374">
        <f>SUMIFS(Data!$BD:$BD,Data!$BB:$BB,MarketProfile!A369,Data!BG:BG,"1")</f>
        <v>13163</v>
      </c>
      <c r="H369" s="374"/>
      <c r="I369" s="171">
        <f t="shared" si="23"/>
        <v>-4.9760692851173745E-2</v>
      </c>
    </row>
    <row r="370" spans="1:9" x14ac:dyDescent="0.25">
      <c r="A370" s="236" t="s">
        <v>443</v>
      </c>
      <c r="B370" s="236"/>
      <c r="C370" s="3">
        <f>SUMIFS(Data!$AB:$AB,Data!$Z:$Z,MarketProfile!A370,Data!$AE:$AE,"1")</f>
        <v>59810</v>
      </c>
      <c r="D370" s="374">
        <f>SUMIFS(Data!$AP:$AP,Data!$AN:$AN,MarketProfile!A370,Data!$AS:$AS,"1")</f>
        <v>115758</v>
      </c>
      <c r="E370" s="374"/>
      <c r="F370" s="171">
        <f t="shared" si="22"/>
        <v>-0.48331864752328135</v>
      </c>
      <c r="G370" s="374">
        <f>SUMIFS(Data!$BD:$BD,Data!$BB:$BB,MarketProfile!A370,Data!BG:BG,"1")</f>
        <v>58429</v>
      </c>
      <c r="H370" s="374"/>
      <c r="I370" s="171">
        <f t="shared" si="23"/>
        <v>2.3635523455818173E-2</v>
      </c>
    </row>
    <row r="371" spans="1:9" x14ac:dyDescent="0.25">
      <c r="A371" s="236" t="s">
        <v>444</v>
      </c>
      <c r="B371" s="236"/>
      <c r="C371" s="3">
        <f>SUMIFS(Data!$AB:$AB,Data!$Z:$Z,MarketProfile!A371,Data!$AE:$AE,"1")</f>
        <v>246</v>
      </c>
      <c r="D371" s="374">
        <f>SUMIFS(Data!$AP:$AP,Data!$AN:$AN,MarketProfile!A371,Data!$AS:$AS,"1")</f>
        <v>50</v>
      </c>
      <c r="E371" s="374"/>
      <c r="F371" s="171">
        <f t="shared" si="22"/>
        <v>3.92</v>
      </c>
      <c r="G371" s="374">
        <f>SUMIFS(Data!$BD:$BD,Data!$BB:$BB,MarketProfile!A371,Data!BG:BG,"1")</f>
        <v>5</v>
      </c>
      <c r="H371" s="374"/>
      <c r="I371" s="171">
        <f t="shared" si="23"/>
        <v>48.2</v>
      </c>
    </row>
    <row r="372" spans="1:9" x14ac:dyDescent="0.25">
      <c r="A372" s="236" t="s">
        <v>139</v>
      </c>
      <c r="B372" s="236"/>
      <c r="C372" s="3">
        <f>SUMIFS(Data!$AB:$AB,Data!$Z:$Z,MarketProfile!A372,Data!$AE:$AE,"1")</f>
        <v>9</v>
      </c>
      <c r="D372" s="374">
        <f>SUMIFS(Data!$AP:$AP,Data!$AN:$AN,MarketProfile!A372,Data!$AS:$AS,"1")</f>
        <v>2</v>
      </c>
      <c r="E372" s="374"/>
      <c r="F372" s="171">
        <f t="shared" si="22"/>
        <v>3.5</v>
      </c>
      <c r="G372" s="374">
        <f>SUMIFS(Data!$BD:$BD,Data!$BB:$BB,MarketProfile!A372,Data!BG:BG,"1")</f>
        <v>5</v>
      </c>
      <c r="H372" s="374"/>
      <c r="I372" s="171">
        <f t="shared" si="23"/>
        <v>0.8</v>
      </c>
    </row>
    <row r="373" spans="1:9" x14ac:dyDescent="0.25">
      <c r="A373" s="235" t="s">
        <v>176</v>
      </c>
      <c r="B373" s="236"/>
      <c r="C373" s="4">
        <f>SUM(C365:C372)</f>
        <v>160597</v>
      </c>
      <c r="D373" s="375">
        <f>SUM(D365:E372)</f>
        <v>297434</v>
      </c>
      <c r="E373" s="375">
        <f>SUM(E365:E372)</f>
        <v>0</v>
      </c>
      <c r="F373" s="160">
        <f t="shared" si="22"/>
        <v>-0.46005836588957549</v>
      </c>
      <c r="G373" s="375">
        <f>SUM(G365:H372)</f>
        <v>150669</v>
      </c>
      <c r="H373" s="375">
        <f>SUM(H365:H372)</f>
        <v>0</v>
      </c>
      <c r="I373" s="160">
        <f t="shared" si="23"/>
        <v>6.5892784846252384E-2</v>
      </c>
    </row>
    <row r="374" spans="1:9" x14ac:dyDescent="0.25">
      <c r="A374" s="134" t="s">
        <v>15</v>
      </c>
      <c r="B374" s="236"/>
      <c r="C374" s="3"/>
      <c r="D374" s="236"/>
      <c r="E374" s="236"/>
      <c r="F374" s="171"/>
      <c r="G374" s="236"/>
      <c r="H374" s="236"/>
      <c r="I374" s="171"/>
    </row>
    <row r="375" spans="1:9" x14ac:dyDescent="0.25">
      <c r="A375" s="236" t="s">
        <v>440</v>
      </c>
      <c r="B375" s="236"/>
      <c r="C375" s="3">
        <f>SUMIFS(Data!$AB:$AB,Data!$Z:$Z,MarketProfile!A375,Data!$AE:$AE,"0")</f>
        <v>9</v>
      </c>
      <c r="D375" s="374">
        <f>SUMIFS(Data!$AP:$AP,Data!$AN:$AN,MarketProfile!A375,Data!$AS:$AS,"0")</f>
        <v>17</v>
      </c>
      <c r="E375" s="374"/>
      <c r="F375" s="171">
        <f t="shared" ref="F375:F383" si="24">IFERROR(IF(OR(AND(D375="",C375=""),AND(D375=0,C375=0)),"",
IF(OR(D375="",D375=0),1,
IF(OR(D375&lt;&gt;"",D375&lt;&gt;0),(C375-D375)/ABS(D375)))),-1)</f>
        <v>-0.47058823529411764</v>
      </c>
      <c r="G375" s="374">
        <f>SUMIFS(Data!$BD:$BD,Data!$BB:$BB,MarketProfile!A375,Data!BG:BG,"0")</f>
        <v>0</v>
      </c>
      <c r="H375" s="374"/>
      <c r="I375" s="171">
        <f t="shared" ref="I375:I383" si="25">IFERROR(IF(OR(AND(G375="",C375=""),AND(G375=0,C375=0)),"",
IF(OR(G375="",G375=0),1,
IF(OR(G375&lt;&gt;"",G375&lt;&gt;0),(C375-G375)/ABS(G375)))),-1)</f>
        <v>1</v>
      </c>
    </row>
    <row r="376" spans="1:9" x14ac:dyDescent="0.25">
      <c r="A376" s="236" t="s">
        <v>173</v>
      </c>
      <c r="B376" s="236"/>
      <c r="C376" s="3">
        <f>SUMIFS(Data!$AB:$AB,Data!$Z:$Z,MarketProfile!A376,Data!$AE:$AE,"0")</f>
        <v>808</v>
      </c>
      <c r="D376" s="374">
        <f>SUMIFS(Data!$AP:$AP,Data!$AN:$AN,MarketProfile!A376,Data!$AS:$AS,"0")</f>
        <v>1923</v>
      </c>
      <c r="E376" s="374"/>
      <c r="F376" s="171">
        <f t="shared" si="24"/>
        <v>-0.57982319292771711</v>
      </c>
      <c r="G376" s="374">
        <f>SUMIFS(Data!$BD:$BD,Data!$BB:$BB,MarketProfile!A376,Data!BG:BG,"0")</f>
        <v>123</v>
      </c>
      <c r="H376" s="374"/>
      <c r="I376" s="171">
        <f t="shared" si="25"/>
        <v>5.5691056910569108</v>
      </c>
    </row>
    <row r="377" spans="1:9" x14ac:dyDescent="0.25">
      <c r="A377" s="236" t="s">
        <v>441</v>
      </c>
      <c r="B377" s="236"/>
      <c r="C377" s="3">
        <f>SUMIFS(Data!$AB:$AB,Data!$Z:$Z,MarketProfile!A377,Data!$AE:$AE,"0")</f>
        <v>2510</v>
      </c>
      <c r="D377" s="374">
        <f>SUMIFS(Data!$AP:$AP,Data!$AN:$AN,MarketProfile!A377,Data!$AS:$AS,"0")</f>
        <v>8562</v>
      </c>
      <c r="E377" s="374"/>
      <c r="F377" s="171">
        <f t="shared" si="24"/>
        <v>-0.70684419528147624</v>
      </c>
      <c r="G377" s="374">
        <f>SUMIFS(Data!$BD:$BD,Data!$BB:$BB,MarketProfile!A377,Data!BG:BG,"0")</f>
        <v>5342</v>
      </c>
      <c r="H377" s="374"/>
      <c r="I377" s="171">
        <f t="shared" si="25"/>
        <v>-0.53013852489704227</v>
      </c>
    </row>
    <row r="378" spans="1:9" x14ac:dyDescent="0.25">
      <c r="A378" s="236" t="s">
        <v>138</v>
      </c>
      <c r="B378" s="236"/>
      <c r="C378" s="3">
        <f>SUMIFS(Data!$AB:$AB,Data!$Z:$Z,MarketProfile!A378,Data!$AE:$AE,"0")</f>
        <v>0</v>
      </c>
      <c r="D378" s="374">
        <f>SUMIFS(Data!$AP:$AP,Data!$AN:$AN,MarketProfile!A378,Data!$AS:$AS,"0")</f>
        <v>0</v>
      </c>
      <c r="E378" s="374"/>
      <c r="F378" s="171" t="str">
        <f t="shared" si="24"/>
        <v/>
      </c>
      <c r="G378" s="374">
        <f>SUMIFS(Data!$BD:$BD,Data!$BB:$BB,MarketProfile!A378,Data!BG:BG,"0")</f>
        <v>0</v>
      </c>
      <c r="H378" s="374"/>
      <c r="I378" s="171" t="str">
        <f t="shared" si="25"/>
        <v/>
      </c>
    </row>
    <row r="379" spans="1:9" x14ac:dyDescent="0.25">
      <c r="A379" s="236" t="s">
        <v>442</v>
      </c>
      <c r="B379" s="236"/>
      <c r="C379" s="3">
        <f>SUMIFS(Data!$AB:$AB,Data!$Z:$Z,MarketProfile!A379,Data!$AE:$AE,"0")</f>
        <v>928</v>
      </c>
      <c r="D379" s="374">
        <f>SUMIFS(Data!$AP:$AP,Data!$AN:$AN,MarketProfile!A379,Data!$AS:$AS,"0")</f>
        <v>756</v>
      </c>
      <c r="E379" s="374"/>
      <c r="F379" s="171">
        <f t="shared" si="24"/>
        <v>0.2275132275132275</v>
      </c>
      <c r="G379" s="374">
        <f>SUMIFS(Data!$BD:$BD,Data!$BB:$BB,MarketProfile!A379,Data!BG:BG,"0")</f>
        <v>320</v>
      </c>
      <c r="H379" s="374"/>
      <c r="I379" s="171">
        <f t="shared" si="25"/>
        <v>1.9</v>
      </c>
    </row>
    <row r="380" spans="1:9" x14ac:dyDescent="0.25">
      <c r="A380" s="236" t="s">
        <v>443</v>
      </c>
      <c r="B380" s="236"/>
      <c r="C380" s="3">
        <f>SUMIFS(Data!$AB:$AB,Data!$Z:$Z,MarketProfile!A380,Data!$AE:$AE,"0")</f>
        <v>7593</v>
      </c>
      <c r="D380" s="374">
        <f>SUMIFS(Data!$AP:$AP,Data!$AN:$AN,MarketProfile!A380,Data!$AS:$AS,"0")</f>
        <v>11816</v>
      </c>
      <c r="E380" s="374"/>
      <c r="F380" s="171">
        <f t="shared" si="24"/>
        <v>-0.35739675016926203</v>
      </c>
      <c r="G380" s="374">
        <f>SUMIFS(Data!$BD:$BD,Data!$BB:$BB,MarketProfile!A380,Data!BG:BG,"0")</f>
        <v>8430</v>
      </c>
      <c r="H380" s="374"/>
      <c r="I380" s="171">
        <f t="shared" si="25"/>
        <v>-9.9288256227758012E-2</v>
      </c>
    </row>
    <row r="381" spans="1:9" x14ac:dyDescent="0.25">
      <c r="A381" s="236" t="s">
        <v>444</v>
      </c>
      <c r="B381" s="236"/>
      <c r="C381" s="3">
        <f>SUMIFS(Data!$AB:$AB,Data!$Z:$Z,MarketProfile!A381,Data!$AE:$AE,"0")</f>
        <v>0</v>
      </c>
      <c r="D381" s="374">
        <f>SUMIFS(Data!$AP:$AP,Data!$AN:$AN,MarketProfile!A381,Data!$AS:$AS,"0")</f>
        <v>0</v>
      </c>
      <c r="E381" s="374"/>
      <c r="F381" s="171" t="str">
        <f t="shared" si="24"/>
        <v/>
      </c>
      <c r="G381" s="374">
        <f>SUMIFS(Data!$BD:$BD,Data!$BB:$BB,MarketProfile!A381,Data!BG:BG,"0")</f>
        <v>0</v>
      </c>
      <c r="H381" s="374"/>
      <c r="I381" s="171" t="str">
        <f t="shared" si="25"/>
        <v/>
      </c>
    </row>
    <row r="382" spans="1:9" x14ac:dyDescent="0.25">
      <c r="A382" s="236" t="s">
        <v>139</v>
      </c>
      <c r="B382" s="236"/>
      <c r="C382" s="3">
        <f>SUMIFS(Data!$AB:$AB,Data!$Z:$Z,MarketProfile!A382,Data!$AE:$AE,"0")</f>
        <v>0</v>
      </c>
      <c r="D382" s="374">
        <f>SUMIFS(Data!$AP:$AP,Data!$AN:$AN,MarketProfile!A382,Data!$AS:$AS,"0")</f>
        <v>0</v>
      </c>
      <c r="E382" s="374"/>
      <c r="F382" s="171" t="str">
        <f t="shared" si="24"/>
        <v/>
      </c>
      <c r="G382" s="374">
        <f>SUMIFS(Data!$BD:$BD,Data!$BB:$BB,MarketProfile!A382,Data!BG:BG,"0")</f>
        <v>0</v>
      </c>
      <c r="H382" s="374"/>
      <c r="I382" s="171" t="str">
        <f t="shared" si="25"/>
        <v/>
      </c>
    </row>
    <row r="383" spans="1:9" x14ac:dyDescent="0.25">
      <c r="A383" s="235" t="s">
        <v>177</v>
      </c>
      <c r="B383" s="236"/>
      <c r="C383" s="4">
        <f>SUM(C375:C382)</f>
        <v>11848</v>
      </c>
      <c r="D383" s="375">
        <f>SUM(D375:E382)</f>
        <v>23074</v>
      </c>
      <c r="E383" s="375">
        <v>34213</v>
      </c>
      <c r="F383" s="160">
        <f t="shared" si="24"/>
        <v>-0.48652162607263588</v>
      </c>
      <c r="G383" s="375">
        <f>SUM(G375:H382)</f>
        <v>14215</v>
      </c>
      <c r="H383" s="375">
        <f>SUM(H375:H382)</f>
        <v>0</v>
      </c>
      <c r="I383" s="160">
        <f t="shared" si="25"/>
        <v>-0.16651424551530075</v>
      </c>
    </row>
    <row r="384" spans="1:9" x14ac:dyDescent="0.25">
      <c r="A384" s="132" t="s">
        <v>184</v>
      </c>
      <c r="B384" s="132"/>
      <c r="C384" s="162"/>
      <c r="D384" s="132"/>
      <c r="E384" s="132"/>
      <c r="F384" s="132" t="s">
        <v>180</v>
      </c>
      <c r="G384" s="132"/>
      <c r="H384" s="132"/>
      <c r="I384" s="163" t="s">
        <v>180</v>
      </c>
    </row>
    <row r="385" spans="1:9" x14ac:dyDescent="0.25">
      <c r="A385" s="134" t="s">
        <v>14</v>
      </c>
      <c r="B385" s="236"/>
      <c r="C385" s="3"/>
      <c r="D385" s="236"/>
      <c r="E385" s="236"/>
      <c r="F385" s="135"/>
      <c r="G385" s="236"/>
      <c r="H385" s="236"/>
      <c r="I385" s="171"/>
    </row>
    <row r="386" spans="1:9" x14ac:dyDescent="0.25">
      <c r="A386" s="236" t="s">
        <v>440</v>
      </c>
      <c r="B386" s="236"/>
      <c r="C386" s="3">
        <f>SUMIFS(Data!$AA:$AA,Data!$Z:$Z,MarketProfile!A386,Data!$AE:$AE,"1")/1000</f>
        <v>4458219.2612100001</v>
      </c>
      <c r="D386" s="374">
        <f>SUMIFS(Data!$AO:$AO,Data!$AN:$AN,MarketProfile!A386,Data!$AS:$AS,"1")/1000</f>
        <v>12913263.010399999</v>
      </c>
      <c r="E386" s="374"/>
      <c r="F386" s="171">
        <f t="shared" ref="F386:F394" si="26">IFERROR(IF(OR(AND(D386="",C386=""),AND(D386=0,C386=0)),"",
IF(OR(D386="",D386=0),1,
IF(OR(D386&lt;&gt;"",D386&lt;&gt;0),(C386-D386)/ABS(D386)))),-1)</f>
        <v>-0.65475656635975987</v>
      </c>
      <c r="G386" s="374">
        <f>SUMIFS(Data!$BC:$BC,Data!$BB:$BB,MarketProfile!A386,Data!BG:BG,"1")/1000</f>
        <v>3684344.6377399997</v>
      </c>
      <c r="H386" s="374"/>
      <c r="I386" s="171">
        <f t="shared" ref="I386:I394" si="27">IFERROR(IF(OR(AND(G386="",C386=""),AND(G386=0,C386=0)),"",
IF(OR(G386="",G386=0),1,
IF(OR(G386&lt;&gt;"",G386&lt;&gt;0),(C386-G386)/ABS(G386)))),-1)</f>
        <v>0.21004403755906506</v>
      </c>
    </row>
    <row r="387" spans="1:9" x14ac:dyDescent="0.25">
      <c r="A387" s="236" t="s">
        <v>173</v>
      </c>
      <c r="B387" s="236"/>
      <c r="C387" s="3">
        <f>SUMIFS(Data!$AA:$AA,Data!$Z:$Z,MarketProfile!A387,Data!$AE:$AE,"1")/1000</f>
        <v>6198520.9703700002</v>
      </c>
      <c r="D387" s="374">
        <f>SUMIFS(Data!$AO:$AO,Data!$AN:$AN,MarketProfile!A387,Data!$AS:$AS,"1")/1000</f>
        <v>11862261.453445001</v>
      </c>
      <c r="E387" s="374"/>
      <c r="F387" s="171">
        <f t="shared" si="26"/>
        <v>-0.47745874640371838</v>
      </c>
      <c r="G387" s="374">
        <f>SUMIFS(Data!$BC:$BC,Data!$BB:$BB,MarketProfile!A387,Data!BG:BG,"1")/1000</f>
        <v>5126442.2206199998</v>
      </c>
      <c r="H387" s="374"/>
      <c r="I387" s="171">
        <f t="shared" si="27"/>
        <v>0.20912724724328241</v>
      </c>
    </row>
    <row r="388" spans="1:9" x14ac:dyDescent="0.25">
      <c r="A388" s="236" t="s">
        <v>441</v>
      </c>
      <c r="B388" s="236"/>
      <c r="C388" s="3">
        <f>SUMIFS(Data!$AA:$AA,Data!$Z:$Z,MarketProfile!A388,Data!$AE:$AE,"1")/1000</f>
        <v>17694841.933740001</v>
      </c>
      <c r="D388" s="374">
        <f>SUMIFS(Data!$AO:$AO,Data!$AN:$AN,MarketProfile!A388,Data!$AS:$AS,"1")/1000</f>
        <v>26868508.57299</v>
      </c>
      <c r="E388" s="374"/>
      <c r="F388" s="171">
        <f t="shared" si="26"/>
        <v>-0.34142820448441169</v>
      </c>
      <c r="G388" s="374">
        <f>SUMIFS(Data!$BC:$BC,Data!$BB:$BB,MarketProfile!A388,Data!BG:BG,"1")/1000</f>
        <v>11839564.8979</v>
      </c>
      <c r="H388" s="374"/>
      <c r="I388" s="171">
        <f t="shared" si="27"/>
        <v>0.49455170746000637</v>
      </c>
    </row>
    <row r="389" spans="1:9" x14ac:dyDescent="0.25">
      <c r="A389" s="236" t="s">
        <v>138</v>
      </c>
      <c r="B389" s="236"/>
      <c r="C389" s="3">
        <f>SUMIFS(Data!$AA:$AA,Data!$Z:$Z,MarketProfile!A389,Data!$AE:$AE,"1")/1000</f>
        <v>137646.524794</v>
      </c>
      <c r="D389" s="374">
        <f>SUMIFS(Data!$AO:$AO,Data!$AN:$AN,MarketProfile!A389,Data!$AS:$AS,"1")/1000</f>
        <v>208419.94989600001</v>
      </c>
      <c r="E389" s="374"/>
      <c r="F389" s="171">
        <f t="shared" si="26"/>
        <v>-0.33957126051184361</v>
      </c>
      <c r="G389" s="374">
        <f>SUMIFS(Data!$BC:$BC,Data!$BB:$BB,MarketProfile!A389,Data!BG:BG,"1")/1000</f>
        <v>134836.226486</v>
      </c>
      <c r="H389" s="374"/>
      <c r="I389" s="171">
        <f t="shared" si="27"/>
        <v>2.084230908295101E-2</v>
      </c>
    </row>
    <row r="390" spans="1:9" x14ac:dyDescent="0.25">
      <c r="A390" s="236" t="s">
        <v>442</v>
      </c>
      <c r="B390" s="236"/>
      <c r="C390" s="3">
        <f>SUMIFS(Data!$AA:$AA,Data!$Z:$Z,MarketProfile!A390,Data!$AE:$AE,"1")/1000</f>
        <v>5291619.1816850007</v>
      </c>
      <c r="D390" s="374">
        <f>SUMIFS(Data!$AO:$AO,Data!$AN:$AN,MarketProfile!A390,Data!$AS:$AS,"1")/1000</f>
        <v>8995508.8393449988</v>
      </c>
      <c r="E390" s="374"/>
      <c r="F390" s="171">
        <f t="shared" si="26"/>
        <v>-0.41174876527937404</v>
      </c>
      <c r="G390" s="374">
        <f>SUMIFS(Data!$BC:$BC,Data!$BB:$BB,MarketProfile!A390,Data!BG:BG,"1")/1000</f>
        <v>3791198.2724099997</v>
      </c>
      <c r="H390" s="374"/>
      <c r="I390" s="171">
        <f t="shared" si="27"/>
        <v>0.39576429441692296</v>
      </c>
    </row>
    <row r="391" spans="1:9" x14ac:dyDescent="0.25">
      <c r="A391" s="236" t="s">
        <v>443</v>
      </c>
      <c r="B391" s="236"/>
      <c r="C391" s="3">
        <f>SUMIFS(Data!$AA:$AA,Data!$Z:$Z,MarketProfile!A391,Data!$AE:$AE,"1")/1000</f>
        <v>19563327.101</v>
      </c>
      <c r="D391" s="374">
        <f>SUMIFS(Data!$AO:$AO,Data!$AN:$AN,MarketProfile!A391,Data!$AS:$AS,"1")/1000</f>
        <v>39277313.844620004</v>
      </c>
      <c r="E391" s="374"/>
      <c r="F391" s="171">
        <f t="shared" si="26"/>
        <v>-0.50191789646328677</v>
      </c>
      <c r="G391" s="374">
        <f>SUMIFS(Data!$BC:$BC,Data!$BB:$BB,MarketProfile!A391,Data!BG:BG,"1")/1000</f>
        <v>15605621.09932</v>
      </c>
      <c r="H391" s="374"/>
      <c r="I391" s="171">
        <f t="shared" si="27"/>
        <v>0.25360772099307555</v>
      </c>
    </row>
    <row r="392" spans="1:9" x14ac:dyDescent="0.25">
      <c r="A392" s="236" t="s">
        <v>444</v>
      </c>
      <c r="B392" s="236"/>
      <c r="C392" s="3">
        <f>SUMIFS(Data!$AA:$AA,Data!$Z:$Z,MarketProfile!A392,Data!$AE:$AE,"1")/1000</f>
        <v>38893.301699000003</v>
      </c>
      <c r="D392" s="374">
        <f>SUMIFS(Data!$AO:$AO,Data!$AN:$AN,MarketProfile!A392,Data!$AS:$AS,"1")/1000</f>
        <v>7055</v>
      </c>
      <c r="E392" s="374"/>
      <c r="F392" s="171">
        <f t="shared" si="26"/>
        <v>4.512870545570518</v>
      </c>
      <c r="G392" s="374">
        <f>SUMIFS(Data!$BC:$BC,Data!$BB:$BB,MarketProfile!A392,Data!BG:BG,"1")/1000</f>
        <v>692.44</v>
      </c>
      <c r="H392" s="374"/>
      <c r="I392" s="171">
        <f t="shared" si="27"/>
        <v>55.168479144763445</v>
      </c>
    </row>
    <row r="393" spans="1:9" x14ac:dyDescent="0.25">
      <c r="A393" s="236" t="s">
        <v>139</v>
      </c>
      <c r="B393" s="236"/>
      <c r="C393" s="3">
        <f>SUMIFS(Data!$AA:$AA,Data!$Z:$Z,MarketProfile!A393,Data!$AE:$AE,"1")/1000</f>
        <v>641.14200000000005</v>
      </c>
      <c r="D393" s="374">
        <f>SUMIFS(Data!$AO:$AO,Data!$AN:$AN,MarketProfile!A393,Data!$AS:$AS,"1")/1000</f>
        <v>141.04</v>
      </c>
      <c r="E393" s="374"/>
      <c r="F393" s="171">
        <f t="shared" si="26"/>
        <v>3.5458167895632453</v>
      </c>
      <c r="G393" s="374">
        <f>SUMIFS(Data!$BC:$BC,Data!$BB:$BB,MarketProfile!A393,Data!BG:BG,"1")/1000</f>
        <v>432.137</v>
      </c>
      <c r="H393" s="374"/>
      <c r="I393" s="171">
        <f t="shared" si="27"/>
        <v>0.48365448920134135</v>
      </c>
    </row>
    <row r="394" spans="1:9" x14ac:dyDescent="0.25">
      <c r="A394" s="235" t="s">
        <v>176</v>
      </c>
      <c r="B394" s="236"/>
      <c r="C394" s="4">
        <f>SUM(C386:C393)</f>
        <v>53383709.416497998</v>
      </c>
      <c r="D394" s="375">
        <f>SUM(D386:E393)</f>
        <v>100132471.71069601</v>
      </c>
      <c r="E394" s="375">
        <f>SUM(E386:E393)</f>
        <v>0</v>
      </c>
      <c r="F394" s="160">
        <f t="shared" si="26"/>
        <v>-0.46686915338777535</v>
      </c>
      <c r="G394" s="375">
        <f>SUM(G386:H393)</f>
        <v>40183131.931476004</v>
      </c>
      <c r="H394" s="375">
        <f>SUM(H386:H393)</f>
        <v>0</v>
      </c>
      <c r="I394" s="160">
        <f t="shared" si="27"/>
        <v>0.32851041843957907</v>
      </c>
    </row>
    <row r="395" spans="1:9" x14ac:dyDescent="0.25">
      <c r="A395" s="134" t="s">
        <v>15</v>
      </c>
      <c r="B395" s="236"/>
      <c r="C395" s="3"/>
      <c r="D395" s="236"/>
      <c r="E395" s="136"/>
      <c r="F395" s="171" t="s">
        <v>180</v>
      </c>
      <c r="G395" s="236"/>
      <c r="H395" s="136"/>
      <c r="I395" s="171"/>
    </row>
    <row r="396" spans="1:9" x14ac:dyDescent="0.25">
      <c r="A396" s="236" t="s">
        <v>440</v>
      </c>
      <c r="B396" s="236"/>
      <c r="C396" s="3">
        <f>SUMIFS(Data!$AA:$AA,Data!$Z:$Z,MarketProfile!A396,Data!$AE:$AE,"0")/1000</f>
        <v>43.2</v>
      </c>
      <c r="D396" s="374">
        <f>SUMIFS(Data!$AO:$AO,Data!$AN:$AN,MarketProfile!A396,Data!$AS:$AS,"0")/1000</f>
        <v>102.1</v>
      </c>
      <c r="E396" s="374"/>
      <c r="F396" s="171">
        <f t="shared" ref="F396:F404" si="28">IFERROR(IF(OR(AND(D396="",C396=""),AND(D396=0,C396=0)),"",
IF(OR(D396="",D396=0),1,
IF(OR(D396&lt;&gt;"",D396&lt;&gt;0),(C396-D396)/ABS(D396)))),-1)</f>
        <v>-0.57688540646425068</v>
      </c>
      <c r="G396" s="374">
        <f>SUMIFS(Data!$BC:$BC,Data!$BB:$BB,MarketProfile!A396,Data!BG:BG,"0")/1000</f>
        <v>0</v>
      </c>
      <c r="H396" s="374"/>
      <c r="I396" s="171">
        <f t="shared" ref="I396:I404" si="29">IFERROR(IF(OR(AND(G396="",C396=""),AND(G396=0,C396=0)),"",
IF(OR(G396="",G396=0),1,
IF(OR(G396&lt;&gt;"",G396&lt;&gt;0),(C396-G396)/ABS(G396)))),-1)</f>
        <v>1</v>
      </c>
    </row>
    <row r="397" spans="1:9" x14ac:dyDescent="0.25">
      <c r="A397" s="236" t="s">
        <v>173</v>
      </c>
      <c r="B397" s="236"/>
      <c r="C397" s="3">
        <f>SUMIFS(Data!$AA:$AA,Data!$Z:$Z,MarketProfile!A397,Data!$AE:$AE,"0")/1000</f>
        <v>5895.7226200000005</v>
      </c>
      <c r="D397" s="374">
        <f>SUMIFS(Data!$AO:$AO,Data!$AN:$AN,MarketProfile!A397,Data!$AS:$AS,"0")/1000</f>
        <v>19230.05126</v>
      </c>
      <c r="E397" s="374"/>
      <c r="F397" s="171">
        <f t="shared" si="28"/>
        <v>-0.69341097741826818</v>
      </c>
      <c r="G397" s="374">
        <f>SUMIFS(Data!$BC:$BC,Data!$BB:$BB,MarketProfile!A397,Data!BG:BG,"0")/1000</f>
        <v>1227.33744</v>
      </c>
      <c r="H397" s="374"/>
      <c r="I397" s="171">
        <f t="shared" si="29"/>
        <v>3.8036688426941496</v>
      </c>
    </row>
    <row r="398" spans="1:9" x14ac:dyDescent="0.25">
      <c r="A398" s="236" t="s">
        <v>441</v>
      </c>
      <c r="B398" s="236"/>
      <c r="C398" s="3">
        <f>SUMIFS(Data!$AA:$AA,Data!$Z:$Z,MarketProfile!A398,Data!$AE:$AE,"0")/1000</f>
        <v>27145.33812</v>
      </c>
      <c r="D398" s="374">
        <f>SUMIFS(Data!$AO:$AO,Data!$AN:$AN,MarketProfile!A398,Data!$AS:$AS,"0")/1000</f>
        <v>108589.61748</v>
      </c>
      <c r="E398" s="374"/>
      <c r="F398" s="171">
        <f t="shared" si="28"/>
        <v>-0.75001902806223975</v>
      </c>
      <c r="G398" s="374">
        <f>SUMIFS(Data!$BC:$BC,Data!$BB:$BB,MarketProfile!A398,Data!BG:BG,"0")/1000</f>
        <v>48238.353900000002</v>
      </c>
      <c r="H398" s="374"/>
      <c r="I398" s="171">
        <f t="shared" si="29"/>
        <v>-0.43726649179875932</v>
      </c>
    </row>
    <row r="399" spans="1:9" x14ac:dyDescent="0.25">
      <c r="A399" s="236" t="s">
        <v>138</v>
      </c>
      <c r="B399" s="236"/>
      <c r="C399" s="3">
        <f>SUMIFS(Data!$AA:$AA,Data!$Z:$Z,MarketProfile!A399,Data!$AE:$AE,"0")/1000</f>
        <v>0</v>
      </c>
      <c r="D399" s="374">
        <f>SUMIFS(Data!$AO:$AO,Data!$AN:$AN,MarketProfile!A399,Data!$AS:$AS,"0")/1000</f>
        <v>0</v>
      </c>
      <c r="E399" s="374"/>
      <c r="F399" s="171" t="str">
        <f t="shared" si="28"/>
        <v/>
      </c>
      <c r="G399" s="374">
        <f>SUMIFS(Data!$BC:$BC,Data!$BB:$BB,MarketProfile!A399,Data!BG:BG,"0")/1000</f>
        <v>0</v>
      </c>
      <c r="H399" s="374"/>
      <c r="I399" s="171" t="str">
        <f t="shared" si="29"/>
        <v/>
      </c>
    </row>
    <row r="400" spans="1:9" x14ac:dyDescent="0.25">
      <c r="A400" s="236" t="s">
        <v>442</v>
      </c>
      <c r="B400" s="236"/>
      <c r="C400" s="3">
        <f>SUMIFS(Data!$AA:$AA,Data!$Z:$Z,MarketProfile!A400,Data!$AE:$AE,"0")/1000</f>
        <v>2262.9409999999998</v>
      </c>
      <c r="D400" s="374">
        <f>SUMIFS(Data!$AO:$AO,Data!$AN:$AN,MarketProfile!A400,Data!$AS:$AS,"0")/1000</f>
        <v>4051.4173300000002</v>
      </c>
      <c r="E400" s="374"/>
      <c r="F400" s="171">
        <f t="shared" si="28"/>
        <v>-0.44144460674457359</v>
      </c>
      <c r="G400" s="374">
        <f>SUMIFS(Data!$BC:$BC,Data!$BB:$BB,MarketProfile!A400,Data!BG:BG,"0")/1000</f>
        <v>2034.32204</v>
      </c>
      <c r="H400" s="374"/>
      <c r="I400" s="171">
        <f t="shared" si="29"/>
        <v>0.11238090897348769</v>
      </c>
    </row>
    <row r="401" spans="1:9" x14ac:dyDescent="0.25">
      <c r="A401" s="236" t="s">
        <v>443</v>
      </c>
      <c r="B401" s="236"/>
      <c r="C401" s="3">
        <f>SUMIFS(Data!$AA:$AA,Data!$Z:$Z,MarketProfile!A401,Data!$AE:$AE,"0")/1000</f>
        <v>89102.284569999989</v>
      </c>
      <c r="D401" s="374">
        <f>SUMIFS(Data!$AO:$AO,Data!$AN:$AN,MarketProfile!A401,Data!$AS:$AS,"0")/1000</f>
        <v>223115.26376</v>
      </c>
      <c r="E401" s="374"/>
      <c r="F401" s="171">
        <f>IFERROR(IF(OR(AND(D401="",C401=""),AND(D401=0,C401=0)),"",
IF(OR(D401="",D401=0),1,
IF(OR(D401&lt;&gt;"",D401&lt;&gt;0),(C401-D401)/ABS(D401)))),-1)</f>
        <v>-0.60064460374237205</v>
      </c>
      <c r="G401" s="374">
        <f>SUMIFS(Data!$BC:$BC,Data!$BB:$BB,MarketProfile!A401,Data!BG:BG,"0")/1000</f>
        <v>91414.17671</v>
      </c>
      <c r="H401" s="374"/>
      <c r="I401" s="171">
        <f t="shared" si="29"/>
        <v>-2.5290302042911772E-2</v>
      </c>
    </row>
    <row r="402" spans="1:9" x14ac:dyDescent="0.25">
      <c r="A402" s="236" t="s">
        <v>444</v>
      </c>
      <c r="B402" s="236"/>
      <c r="C402" s="3">
        <f>SUMIFS(Data!$AA:$AA,Data!$Z:$Z,MarketProfile!A402,Data!$AE:$AE,"0")/1000</f>
        <v>0</v>
      </c>
      <c r="D402" s="374">
        <f>SUMIFS(Data!$AO:$AO,Data!$AN:$AN,MarketProfile!A402,Data!$AS:$AS,"0")/1000</f>
        <v>0</v>
      </c>
      <c r="E402" s="374"/>
      <c r="F402" s="171" t="str">
        <f t="shared" si="28"/>
        <v/>
      </c>
      <c r="G402" s="374">
        <f>SUMIFS(Data!$BC:$BC,Data!$BB:$BB,MarketProfile!A402,Data!BG:BG,"0")/1000</f>
        <v>0</v>
      </c>
      <c r="H402" s="374"/>
      <c r="I402" s="171" t="str">
        <f t="shared" si="29"/>
        <v/>
      </c>
    </row>
    <row r="403" spans="1:9" x14ac:dyDescent="0.25">
      <c r="A403" s="236" t="s">
        <v>139</v>
      </c>
      <c r="B403" s="236"/>
      <c r="C403" s="3">
        <f>SUMIFS(Data!$AA:$AA,Data!$Z:$Z,MarketProfile!A403,Data!$AE:$AE,"0")/1000</f>
        <v>0</v>
      </c>
      <c r="D403" s="374">
        <f>SUMIFS(Data!$AO:$AO,Data!$AN:$AN,MarketProfile!A403,Data!$AS:$AS,"0")/1000</f>
        <v>0</v>
      </c>
      <c r="E403" s="374"/>
      <c r="F403" s="171" t="str">
        <f t="shared" si="28"/>
        <v/>
      </c>
      <c r="G403" s="374">
        <f>SUMIFS(Data!$BC:$BC,Data!$BB:$BB,MarketProfile!A403,Data!BG:BG,"0")/1000</f>
        <v>0</v>
      </c>
      <c r="H403" s="374"/>
      <c r="I403" s="171" t="str">
        <f t="shared" si="29"/>
        <v/>
      </c>
    </row>
    <row r="404" spans="1:9" x14ac:dyDescent="0.25">
      <c r="A404" s="235" t="s">
        <v>177</v>
      </c>
      <c r="B404" s="236"/>
      <c r="C404" s="4">
        <f>SUM(C396:C403)</f>
        <v>124449.48630999998</v>
      </c>
      <c r="D404" s="375">
        <f>SUM(D396:E403)</f>
        <v>355088.44983</v>
      </c>
      <c r="E404" s="375">
        <f>SUM(E396:E403)</f>
        <v>0</v>
      </c>
      <c r="F404" s="160">
        <f t="shared" si="28"/>
        <v>-0.64952538904157353</v>
      </c>
      <c r="G404" s="375">
        <f>SUM(G396:H403)</f>
        <v>142914.19008999999</v>
      </c>
      <c r="H404" s="375">
        <f>SUM(H396:H403)</f>
        <v>0</v>
      </c>
      <c r="I404" s="160">
        <f t="shared" si="29"/>
        <v>-0.12920133241053175</v>
      </c>
    </row>
    <row r="405" spans="1:9" x14ac:dyDescent="0.25">
      <c r="A405" s="132" t="s">
        <v>136</v>
      </c>
      <c r="B405" s="132"/>
      <c r="C405" s="162"/>
      <c r="D405" s="132"/>
      <c r="E405" s="132"/>
      <c r="F405" s="132" t="s">
        <v>180</v>
      </c>
      <c r="G405" s="132"/>
      <c r="H405" s="132"/>
      <c r="I405" s="161" t="s">
        <v>180</v>
      </c>
    </row>
    <row r="406" spans="1:9" x14ac:dyDescent="0.25">
      <c r="A406" s="134" t="s">
        <v>14</v>
      </c>
      <c r="B406" s="236"/>
      <c r="C406" s="3"/>
      <c r="D406" s="236"/>
      <c r="E406" s="236"/>
      <c r="F406" s="236"/>
      <c r="G406" s="236"/>
      <c r="H406" s="236"/>
      <c r="I406" s="171"/>
    </row>
    <row r="407" spans="1:9" x14ac:dyDescent="0.25">
      <c r="A407" s="236" t="s">
        <v>440</v>
      </c>
      <c r="B407" s="236"/>
      <c r="C407" s="3">
        <f>SUMIFS(Data!$AK:$AK,Data!$AG:$AG,MarketProfile!A407,Data!$AL:$AL,"1")</f>
        <v>25721</v>
      </c>
      <c r="D407" s="374">
        <f>SUMIFS(Data!$AY:$AY,Data!$AU:$AU,MarketProfile!A407,Data!$AZ:$AZ,"1")</f>
        <v>26220</v>
      </c>
      <c r="E407" s="374"/>
      <c r="F407" s="171">
        <f t="shared" ref="F407:F422" si="30">IFERROR(IF(OR(AND(D407="",C407=""),AND(D407=0,C407=0)),"",
IF(OR(D407="",D407=0),1,
IF(OR(D407&lt;&gt;"",D407&lt;&gt;0),(C407-D407)/ABS(D407)))),-1)</f>
        <v>-1.9031273836765828E-2</v>
      </c>
      <c r="G407" s="374">
        <f>SUMIFS(Data!$BL:$BL,Data!$BH:$BH,MarketProfile!A407,Data!$BM:$BM,"1")</f>
        <v>15883</v>
      </c>
      <c r="H407" s="374"/>
      <c r="I407" s="171">
        <f t="shared" ref="I407:I414" si="31">IFERROR(IF(OR(AND(G407="",C407=""),AND(G407=0,C407=0)),"",
IF(OR(G407="",G407=0),1,
IF(OR(G407&lt;&gt;"",G407&lt;&gt;0),(C407-G407)/ABS(G407)))),-1)</f>
        <v>0.61940439463577412</v>
      </c>
    </row>
    <row r="408" spans="1:9" x14ac:dyDescent="0.25">
      <c r="A408" s="236" t="s">
        <v>173</v>
      </c>
      <c r="B408" s="236"/>
      <c r="C408" s="3">
        <f>SUMIFS(Data!$AK:$AK,Data!$AG:$AG,MarketProfile!A408,Data!$AL:$AL,"1")</f>
        <v>10143</v>
      </c>
      <c r="D408" s="374">
        <f>SUMIFS(Data!$AY:$AY,Data!$AU:$AU,MarketProfile!A408,Data!$AZ:$AZ,"1")</f>
        <v>11183</v>
      </c>
      <c r="E408" s="374"/>
      <c r="F408" s="171">
        <f t="shared" si="30"/>
        <v>-9.2998300992578026E-2</v>
      </c>
      <c r="G408" s="374">
        <f>SUMIFS(Data!$BL:$BL,Data!$BH:$BH,MarketProfile!A408,Data!$BM:$BM,"1")</f>
        <v>9170</v>
      </c>
      <c r="H408" s="374"/>
      <c r="I408" s="171">
        <f t="shared" si="31"/>
        <v>0.10610687022900764</v>
      </c>
    </row>
    <row r="409" spans="1:9" x14ac:dyDescent="0.25">
      <c r="A409" s="236" t="s">
        <v>441</v>
      </c>
      <c r="B409" s="236"/>
      <c r="C409" s="3">
        <f>SUMIFS(Data!$AK:$AK,Data!$AG:$AG,MarketProfile!A409,Data!$AL:$AL,"1")</f>
        <v>29500</v>
      </c>
      <c r="D409" s="374">
        <f>SUMIFS(Data!$AY:$AY,Data!$AU:$AU,MarketProfile!A409,Data!$AZ:$AZ,"1")</f>
        <v>35419</v>
      </c>
      <c r="E409" s="374"/>
      <c r="F409" s="171">
        <f t="shared" si="30"/>
        <v>-0.16711369603884921</v>
      </c>
      <c r="G409" s="374">
        <f>SUMIFS(Data!$BL:$BL,Data!$BH:$BH,MarketProfile!A409,Data!$BM:$BM,"1")</f>
        <v>29859</v>
      </c>
      <c r="H409" s="374"/>
      <c r="I409" s="171">
        <f t="shared" si="31"/>
        <v>-1.2023175591948826E-2</v>
      </c>
    </row>
    <row r="410" spans="1:9" x14ac:dyDescent="0.25">
      <c r="A410" s="236" t="s">
        <v>138</v>
      </c>
      <c r="B410" s="236"/>
      <c r="C410" s="3">
        <f>SUMIFS(Data!$AK:$AK,Data!$AG:$AG,MarketProfile!A410,Data!$AL:$AL,"1")</f>
        <v>158</v>
      </c>
      <c r="D410" s="374">
        <f>SUMIFS(Data!$AY:$AY,Data!$AU:$AU,MarketProfile!A410,Data!$AZ:$AZ,"1")</f>
        <v>179</v>
      </c>
      <c r="E410" s="374"/>
      <c r="F410" s="171">
        <f t="shared" si="30"/>
        <v>-0.11731843575418995</v>
      </c>
      <c r="G410" s="374">
        <f>SUMIFS(Data!$BL:$BL,Data!$BH:$BH,MarketProfile!A410,Data!$BM:$BM,"1")</f>
        <v>216</v>
      </c>
      <c r="H410" s="374"/>
      <c r="I410" s="171">
        <f t="shared" si="31"/>
        <v>-0.26851851851851855</v>
      </c>
    </row>
    <row r="411" spans="1:9" x14ac:dyDescent="0.25">
      <c r="A411" s="236" t="s">
        <v>442</v>
      </c>
      <c r="B411" s="236"/>
      <c r="C411" s="3">
        <f>SUMIFS(Data!$AK:$AK,Data!$AG:$AG,MarketProfile!A411,Data!$AL:$AL,"1")</f>
        <v>4916</v>
      </c>
      <c r="D411" s="374">
        <f>SUMIFS(Data!$AY:$AY,Data!$AU:$AU,MarketProfile!A411,Data!$AZ:$AZ,"1")</f>
        <v>5886</v>
      </c>
      <c r="E411" s="374"/>
      <c r="F411" s="171">
        <f t="shared" si="30"/>
        <v>-0.16479782534828408</v>
      </c>
      <c r="G411" s="374">
        <f>SUMIFS(Data!$BL:$BL,Data!$BH:$BH,MarketProfile!A411,Data!$BM:$BM,"1")</f>
        <v>4299</v>
      </c>
      <c r="H411" s="374"/>
      <c r="I411" s="171">
        <f t="shared" si="31"/>
        <v>0.14352174924401023</v>
      </c>
    </row>
    <row r="412" spans="1:9" x14ac:dyDescent="0.25">
      <c r="A412" s="236" t="s">
        <v>443</v>
      </c>
      <c r="B412" s="236"/>
      <c r="C412" s="3">
        <f>SUMIFS(Data!$AK:$AK,Data!$AG:$AG,MarketProfile!A412,Data!$AL:$AL,"1")</f>
        <v>27466</v>
      </c>
      <c r="D412" s="374">
        <f>SUMIFS(Data!$AY:$AY,Data!$AU:$AU,MarketProfile!A412,Data!$AZ:$AZ,"1")</f>
        <v>34041</v>
      </c>
      <c r="E412" s="374"/>
      <c r="F412" s="171">
        <f t="shared" si="30"/>
        <v>-0.19314943744308333</v>
      </c>
      <c r="G412" s="374">
        <f>SUMIFS(Data!$BL:$BL,Data!$BH:$BH,MarketProfile!A412,Data!$BM:$BM,"1")</f>
        <v>24273</v>
      </c>
      <c r="H412" s="374"/>
      <c r="I412" s="171">
        <f t="shared" si="31"/>
        <v>0.13154533844189017</v>
      </c>
    </row>
    <row r="413" spans="1:9" x14ac:dyDescent="0.25">
      <c r="A413" s="236" t="s">
        <v>444</v>
      </c>
      <c r="B413" s="236"/>
      <c r="C413" s="3">
        <f>SUMIFS(Data!$AK:$AK,Data!$AG:$AG,MarketProfile!A413,Data!$AL:$AL,"1")</f>
        <v>100</v>
      </c>
      <c r="D413" s="374">
        <f>SUMIFS(Data!$AY:$AY,Data!$AU:$AU,MarketProfile!A413,Data!$AZ:$AZ,"1")</f>
        <v>88</v>
      </c>
      <c r="E413" s="374"/>
      <c r="F413" s="171">
        <f t="shared" si="30"/>
        <v>0.13636363636363635</v>
      </c>
      <c r="G413" s="374">
        <f>SUMIFS(Data!$BL:$BL,Data!$BH:$BH,MarketProfile!A413,Data!$BM:$BM,"1")</f>
        <v>133</v>
      </c>
      <c r="H413" s="374"/>
      <c r="I413" s="171">
        <f t="shared" si="31"/>
        <v>-0.24812030075187969</v>
      </c>
    </row>
    <row r="414" spans="1:9" x14ac:dyDescent="0.25">
      <c r="A414" s="236" t="s">
        <v>139</v>
      </c>
      <c r="B414" s="236"/>
      <c r="C414" s="3">
        <f>SUMIFS(Data!$AK:$AK,Data!$AG:$AG,MarketProfile!A414,Data!$AL:$AL,"1")</f>
        <v>8</v>
      </c>
      <c r="D414" s="374">
        <f>SUMIFS(Data!$AY:$AY,Data!$AU:$AU,MarketProfile!A414,Data!$AZ:$AZ,"1")</f>
        <v>9</v>
      </c>
      <c r="E414" s="374"/>
      <c r="F414" s="171">
        <f t="shared" si="30"/>
        <v>-0.1111111111111111</v>
      </c>
      <c r="G414" s="374">
        <f>SUMIFS(Data!$BL:$BL,Data!$BH:$BH,MarketProfile!A414,Data!$BM:$BM,"1")</f>
        <v>2</v>
      </c>
      <c r="H414" s="374"/>
      <c r="I414" s="171">
        <f t="shared" si="31"/>
        <v>3</v>
      </c>
    </row>
    <row r="415" spans="1:9" x14ac:dyDescent="0.25">
      <c r="A415" s="134" t="s">
        <v>15</v>
      </c>
      <c r="B415" s="236"/>
      <c r="C415" s="3"/>
      <c r="D415" s="236"/>
      <c r="E415" s="3"/>
      <c r="F415" s="171"/>
      <c r="G415" s="236"/>
      <c r="H415" s="3"/>
      <c r="I415" s="171"/>
    </row>
    <row r="416" spans="1:9" x14ac:dyDescent="0.25">
      <c r="A416" s="236" t="s">
        <v>440</v>
      </c>
      <c r="B416" s="236"/>
      <c r="C416" s="3">
        <f>SUMIFS(Data!$AK:$AK,Data!$AG:$AG,MarketProfile!A416,Data!$AL:$AL,"0")</f>
        <v>45</v>
      </c>
      <c r="D416" s="374">
        <f>SUMIFS(Data!$AY:$AY,Data!$AU:$AU,MarketProfile!A416,Data!$AZ:$AZ,"0")</f>
        <v>36</v>
      </c>
      <c r="E416" s="374"/>
      <c r="F416" s="171">
        <f t="shared" si="30"/>
        <v>0.25</v>
      </c>
      <c r="G416" s="374">
        <f>SUMIFS(Data!$BL:$BL,Data!$BH:$BH,MarketProfile!A416,Data!$BM:$BM,"0")</f>
        <v>170</v>
      </c>
      <c r="H416" s="374"/>
      <c r="I416" s="171">
        <f t="shared" ref="I416:I423" si="32">IFERROR(IF(OR(AND(G416="",C416=""),AND(G416=0,C416=0)),"",
IF(OR(G416="",G416=0),1,
IF(OR(G416&lt;&gt;"",G416&lt;&gt;0),(C416-G416)/ABS(G416)))),-1)</f>
        <v>-0.73529411764705888</v>
      </c>
    </row>
    <row r="417" spans="1:9" x14ac:dyDescent="0.25">
      <c r="A417" s="236" t="s">
        <v>173</v>
      </c>
      <c r="B417" s="236"/>
      <c r="C417" s="3">
        <f>SUMIFS(Data!$AK:$AK,Data!$AG:$AG,MarketProfile!A417,Data!$AL:$AL,"0")</f>
        <v>4038</v>
      </c>
      <c r="D417" s="374">
        <f>SUMIFS(Data!$AY:$AY,Data!$AU:$AU,MarketProfile!A417,Data!$AZ:$AZ,"0")</f>
        <v>4008</v>
      </c>
      <c r="E417" s="374"/>
      <c r="F417" s="171">
        <f t="shared" si="30"/>
        <v>7.4850299401197605E-3</v>
      </c>
      <c r="G417" s="374">
        <f>SUMIFS(Data!$BL:$BL,Data!$BH:$BH,MarketProfile!A417,Data!$BM:$BM,"0")</f>
        <v>1381</v>
      </c>
      <c r="H417" s="374"/>
      <c r="I417" s="171">
        <f t="shared" si="32"/>
        <v>1.9239681390296886</v>
      </c>
    </row>
    <row r="418" spans="1:9" x14ac:dyDescent="0.25">
      <c r="A418" s="236" t="s">
        <v>441</v>
      </c>
      <c r="B418" s="236"/>
      <c r="C418" s="3">
        <f>SUMIFS(Data!$AK:$AK,Data!$AG:$AG,MarketProfile!A418,Data!$AL:$AL,"0")</f>
        <v>17224</v>
      </c>
      <c r="D418" s="374">
        <f>SUMIFS(Data!$AY:$AY,Data!$AU:$AU,MarketProfile!A418,Data!$AZ:$AZ,"0")</f>
        <v>16163</v>
      </c>
      <c r="E418" s="374"/>
      <c r="F418" s="171">
        <f t="shared" si="30"/>
        <v>6.5643754253542047E-2</v>
      </c>
      <c r="G418" s="374">
        <f>SUMIFS(Data!$BL:$BL,Data!$BH:$BH,MarketProfile!A418,Data!$BM:$BM,"0")</f>
        <v>15596</v>
      </c>
      <c r="H418" s="374"/>
      <c r="I418" s="171">
        <f t="shared" si="32"/>
        <v>0.10438573993331624</v>
      </c>
    </row>
    <row r="419" spans="1:9" x14ac:dyDescent="0.25">
      <c r="A419" s="236" t="s">
        <v>138</v>
      </c>
      <c r="B419" s="236"/>
      <c r="C419" s="3">
        <f>SUMIFS(Data!$AK:$AK,Data!$AG:$AG,MarketProfile!A419,Data!$AL:$AL,"0")</f>
        <v>0</v>
      </c>
      <c r="D419" s="374">
        <f>SUMIFS(Data!$AY:$AY,Data!$AU:$AU,MarketProfile!A419,Data!$AZ:$AZ,"0")</f>
        <v>0</v>
      </c>
      <c r="E419" s="374"/>
      <c r="F419" s="171" t="str">
        <f t="shared" si="30"/>
        <v/>
      </c>
      <c r="G419" s="374">
        <f>SUMIFS(Data!$BL:$BL,Data!$BH:$BH,MarketProfile!A419,Data!$BM:$BM,"0")</f>
        <v>0</v>
      </c>
      <c r="H419" s="374"/>
      <c r="I419" s="171" t="str">
        <f t="shared" si="32"/>
        <v/>
      </c>
    </row>
    <row r="420" spans="1:9" x14ac:dyDescent="0.25">
      <c r="A420" s="236" t="s">
        <v>442</v>
      </c>
      <c r="B420" s="236"/>
      <c r="C420" s="3">
        <f>SUMIFS(Data!$AK:$AK,Data!$AG:$AG,MarketProfile!A420,Data!$AL:$AL,"0")</f>
        <v>813</v>
      </c>
      <c r="D420" s="374">
        <f>SUMIFS(Data!$AY:$AY,Data!$AU:$AU,MarketProfile!A420,Data!$AZ:$AZ,"0")</f>
        <v>997</v>
      </c>
      <c r="E420" s="374"/>
      <c r="F420" s="171">
        <f t="shared" si="30"/>
        <v>-0.18455366098294884</v>
      </c>
      <c r="G420" s="374">
        <f>SUMIFS(Data!$BL:$BL,Data!$BH:$BH,MarketProfile!A420,Data!$BM:$BM,"0")</f>
        <v>605</v>
      </c>
      <c r="H420" s="374"/>
      <c r="I420" s="171">
        <f t="shared" si="32"/>
        <v>0.34380165289256198</v>
      </c>
    </row>
    <row r="421" spans="1:9" x14ac:dyDescent="0.25">
      <c r="A421" s="236" t="s">
        <v>443</v>
      </c>
      <c r="B421" s="236"/>
      <c r="C421" s="3">
        <f>SUMIFS(Data!$AK:$AK,Data!$AG:$AG,MarketProfile!A421,Data!$AL:$AL,"0")</f>
        <v>24348</v>
      </c>
      <c r="D421" s="374">
        <f>SUMIFS(Data!$AY:$AY,Data!$AU:$AU,MarketProfile!A421,Data!$AZ:$AZ,"0")</f>
        <v>20358</v>
      </c>
      <c r="E421" s="374"/>
      <c r="F421" s="171">
        <f t="shared" si="30"/>
        <v>0.19599174771588565</v>
      </c>
      <c r="G421" s="374">
        <f>SUMIFS(Data!$BL:$BL,Data!$BH:$BH,MarketProfile!A421,Data!$BM:$BM,"0")</f>
        <v>19874</v>
      </c>
      <c r="H421" s="374"/>
      <c r="I421" s="171">
        <f t="shared" si="32"/>
        <v>0.22511824494314178</v>
      </c>
    </row>
    <row r="422" spans="1:9" x14ac:dyDescent="0.25">
      <c r="A422" s="236" t="s">
        <v>444</v>
      </c>
      <c r="B422" s="236"/>
      <c r="C422" s="3">
        <f>SUMIFS(Data!$AK:$AK,Data!$AG:$AG,MarketProfile!A422,Data!$AL:$AL,"0")</f>
        <v>0</v>
      </c>
      <c r="D422" s="374">
        <f>SUMIFS(Data!$AY:$AY,Data!$AU:$AU,MarketProfile!A422,Data!$AZ:$AZ,"0")</f>
        <v>0</v>
      </c>
      <c r="E422" s="374"/>
      <c r="F422" s="171" t="str">
        <f t="shared" si="30"/>
        <v/>
      </c>
      <c r="G422" s="374">
        <f>SUMIFS(Data!$BL:$BL,Data!$BH:$BH,MarketProfile!A422,Data!$BM:$BM,"0")</f>
        <v>0</v>
      </c>
      <c r="H422" s="374"/>
      <c r="I422" s="171" t="str">
        <f t="shared" si="32"/>
        <v/>
      </c>
    </row>
    <row r="423" spans="1:9" x14ac:dyDescent="0.25">
      <c r="A423" s="236" t="s">
        <v>139</v>
      </c>
      <c r="B423" s="236"/>
      <c r="C423" s="3">
        <f>SUMIFS(Data!$AK:$AK,Data!$AG:$AG,MarketProfile!A423,Data!$AL:$AL,"0")</f>
        <v>0</v>
      </c>
      <c r="D423" s="374">
        <f>SUMIFS(Data!$AY:$AY,Data!$AU:$AU,MarketProfile!A423,Data!$AZ:$AZ,"0")</f>
        <v>0</v>
      </c>
      <c r="E423" s="374"/>
      <c r="F423" s="171" t="str">
        <f t="shared" ref="F423" si="33">IFERROR(IF(OR(AND(C423="",D423=""),AND(C423=0,D423=0)),"",
IF(OR(C423="",C423=0),1,
IF(OR(C423&lt;&gt;"",C423&lt;&gt;0),(D423-C423)/ABS(C423)))),-1)</f>
        <v/>
      </c>
      <c r="G423" s="374">
        <f>SUMIFS(Data!$BL:$BL,Data!$BH:$BH,MarketProfile!A423,Data!$BM:$BM,"0")</f>
        <v>0</v>
      </c>
      <c r="H423" s="374"/>
      <c r="I423" s="171" t="str">
        <f t="shared" si="32"/>
        <v/>
      </c>
    </row>
    <row r="424" spans="1:9" x14ac:dyDescent="0.25">
      <c r="A424" s="236"/>
      <c r="B424" s="236"/>
      <c r="C424" s="236"/>
      <c r="D424" s="236"/>
      <c r="E424" s="236"/>
      <c r="F424" s="236"/>
      <c r="G424" s="236"/>
      <c r="H424" s="236"/>
      <c r="I424" s="236"/>
    </row>
  </sheetData>
  <mergeCells count="162">
    <mergeCell ref="D344:E344"/>
    <mergeCell ref="G344:H344"/>
    <mergeCell ref="F96:H97"/>
    <mergeCell ref="G107:H107"/>
    <mergeCell ref="G8:I9"/>
    <mergeCell ref="A13:A15"/>
    <mergeCell ref="G109:H109"/>
    <mergeCell ref="G110:H110"/>
    <mergeCell ref="G111:H111"/>
    <mergeCell ref="D107:E107"/>
    <mergeCell ref="D109:E109"/>
    <mergeCell ref="D110:E110"/>
    <mergeCell ref="D111:E111"/>
    <mergeCell ref="E232:H233"/>
    <mergeCell ref="A339:A340"/>
    <mergeCell ref="G234:G236"/>
    <mergeCell ref="E339:I340"/>
    <mergeCell ref="F127:I127"/>
    <mergeCell ref="E235:E236"/>
    <mergeCell ref="F235:F236"/>
    <mergeCell ref="I235:I236"/>
    <mergeCell ref="H234:H236"/>
    <mergeCell ref="A295:C296"/>
    <mergeCell ref="F123:H124"/>
    <mergeCell ref="D350:E350"/>
    <mergeCell ref="D351:E351"/>
    <mergeCell ref="D352:E352"/>
    <mergeCell ref="D354:E354"/>
    <mergeCell ref="D355:E355"/>
    <mergeCell ref="D345:E345"/>
    <mergeCell ref="D346:E346"/>
    <mergeCell ref="D347:E347"/>
    <mergeCell ref="D348:E348"/>
    <mergeCell ref="D349:E349"/>
    <mergeCell ref="D361:E361"/>
    <mergeCell ref="D362:E362"/>
    <mergeCell ref="D365:E365"/>
    <mergeCell ref="D366:E366"/>
    <mergeCell ref="D367:E367"/>
    <mergeCell ref="D356:E356"/>
    <mergeCell ref="D357:E357"/>
    <mergeCell ref="D358:E358"/>
    <mergeCell ref="D359:E359"/>
    <mergeCell ref="D360:E360"/>
    <mergeCell ref="D391:E391"/>
    <mergeCell ref="D375:E375"/>
    <mergeCell ref="D376:E376"/>
    <mergeCell ref="D377:E377"/>
    <mergeCell ref="D378:E378"/>
    <mergeCell ref="D368:E368"/>
    <mergeCell ref="D369:E369"/>
    <mergeCell ref="D370:E370"/>
    <mergeCell ref="D371:E371"/>
    <mergeCell ref="D372:E372"/>
    <mergeCell ref="D402:E402"/>
    <mergeCell ref="D403:E403"/>
    <mergeCell ref="D404:E404"/>
    <mergeCell ref="D407:E407"/>
    <mergeCell ref="D408:E408"/>
    <mergeCell ref="D397:E397"/>
    <mergeCell ref="D398:E398"/>
    <mergeCell ref="D399:E399"/>
    <mergeCell ref="D400:E400"/>
    <mergeCell ref="D401:E401"/>
    <mergeCell ref="D414:E414"/>
    <mergeCell ref="D416:E416"/>
    <mergeCell ref="D417:E417"/>
    <mergeCell ref="D418:E418"/>
    <mergeCell ref="D419:E419"/>
    <mergeCell ref="D409:E409"/>
    <mergeCell ref="D410:E410"/>
    <mergeCell ref="D411:E411"/>
    <mergeCell ref="D412:E412"/>
    <mergeCell ref="D413:E413"/>
    <mergeCell ref="G345:H345"/>
    <mergeCell ref="G346:H346"/>
    <mergeCell ref="G347:H347"/>
    <mergeCell ref="G348:H348"/>
    <mergeCell ref="G349:H349"/>
    <mergeCell ref="G350:H350"/>
    <mergeCell ref="G351:H351"/>
    <mergeCell ref="G352:H352"/>
    <mergeCell ref="G357:H357"/>
    <mergeCell ref="G354:H354"/>
    <mergeCell ref="G355:H355"/>
    <mergeCell ref="G356:H356"/>
    <mergeCell ref="G358:H358"/>
    <mergeCell ref="G359:H359"/>
    <mergeCell ref="G360:H360"/>
    <mergeCell ref="G361:H361"/>
    <mergeCell ref="D420:E420"/>
    <mergeCell ref="D421:E421"/>
    <mergeCell ref="D422:E422"/>
    <mergeCell ref="D423:E423"/>
    <mergeCell ref="D392:E392"/>
    <mergeCell ref="D393:E393"/>
    <mergeCell ref="D394:E394"/>
    <mergeCell ref="D396:E396"/>
    <mergeCell ref="D386:E386"/>
    <mergeCell ref="D387:E387"/>
    <mergeCell ref="D388:E388"/>
    <mergeCell ref="D389:E389"/>
    <mergeCell ref="D390:E390"/>
    <mergeCell ref="D379:E379"/>
    <mergeCell ref="D380:E380"/>
    <mergeCell ref="D381:E381"/>
    <mergeCell ref="D382:E382"/>
    <mergeCell ref="D383:E383"/>
    <mergeCell ref="D373:E373"/>
    <mergeCell ref="G369:H369"/>
    <mergeCell ref="G370:H370"/>
    <mergeCell ref="G371:H371"/>
    <mergeCell ref="G372:H372"/>
    <mergeCell ref="G373:H373"/>
    <mergeCell ref="G362:H362"/>
    <mergeCell ref="G365:H365"/>
    <mergeCell ref="G366:H366"/>
    <mergeCell ref="G367:H367"/>
    <mergeCell ref="G368:H368"/>
    <mergeCell ref="G380:H380"/>
    <mergeCell ref="G381:H381"/>
    <mergeCell ref="G382:H382"/>
    <mergeCell ref="G383:H383"/>
    <mergeCell ref="G386:H386"/>
    <mergeCell ref="G375:H375"/>
    <mergeCell ref="G376:H376"/>
    <mergeCell ref="G377:H377"/>
    <mergeCell ref="G378:H378"/>
    <mergeCell ref="G379:H379"/>
    <mergeCell ref="G392:H392"/>
    <mergeCell ref="G393:H393"/>
    <mergeCell ref="G394:H394"/>
    <mergeCell ref="G396:H396"/>
    <mergeCell ref="G397:H397"/>
    <mergeCell ref="G387:H387"/>
    <mergeCell ref="G388:H388"/>
    <mergeCell ref="G389:H389"/>
    <mergeCell ref="G390:H390"/>
    <mergeCell ref="G391:H391"/>
    <mergeCell ref="G421:H421"/>
    <mergeCell ref="G422:H422"/>
    <mergeCell ref="G423:H423"/>
    <mergeCell ref="G416:H416"/>
    <mergeCell ref="G417:H417"/>
    <mergeCell ref="G418:H418"/>
    <mergeCell ref="G419:H419"/>
    <mergeCell ref="G420:H420"/>
    <mergeCell ref="G410:H410"/>
    <mergeCell ref="G411:H411"/>
    <mergeCell ref="G412:H412"/>
    <mergeCell ref="G413:H413"/>
    <mergeCell ref="G414:H414"/>
    <mergeCell ref="G403:H403"/>
    <mergeCell ref="G404:H404"/>
    <mergeCell ref="G407:H407"/>
    <mergeCell ref="G408:H408"/>
    <mergeCell ref="G409:H409"/>
    <mergeCell ref="G398:H398"/>
    <mergeCell ref="G399:H399"/>
    <mergeCell ref="G400:H400"/>
    <mergeCell ref="G401:H401"/>
    <mergeCell ref="G402:H402"/>
  </mergeCells>
  <hyperlinks>
    <hyperlink ref="A291" r:id="rId1" display="https://www.jse.co.za/trade/derivative-market/equity-derivatives/reports"/>
    <hyperlink ref="A293" r:id="rId2" display="https://www.jse.co.za/trade/derivative-market/currency-derivatives/reports"/>
  </hyperlinks>
  <pageMargins left="0.70866141732283472" right="0.70866141732283472" top="0.74803149606299213" bottom="0.74803149606299213" header="0.31496062992125984" footer="0.31496062992125984"/>
  <pageSetup paperSize="9" scale="52" fitToHeight="0" orientation="portrait" r:id="rId3"/>
  <headerFooter>
    <oddFooter>Page &amp;P</oddFooter>
  </headerFooter>
  <ignoredErrors>
    <ignoredError sqref="E15"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N291"/>
  <sheetViews>
    <sheetView topLeftCell="Q1" zoomScaleNormal="100" workbookViewId="0">
      <selection activeCell="R88" sqref="R88"/>
    </sheetView>
  </sheetViews>
  <sheetFormatPr defaultColWidth="9.21875" defaultRowHeight="13.2" x14ac:dyDescent="0.25"/>
  <cols>
    <col min="1" max="1" width="23.21875" style="142" customWidth="1"/>
    <col min="2" max="2" width="22.44140625" style="10" customWidth="1"/>
    <col min="3" max="3" width="17" style="10" bestFit="1" customWidth="1"/>
    <col min="4" max="4" width="18.77734375" style="10" customWidth="1"/>
    <col min="5" max="5" width="16.21875" style="10" customWidth="1"/>
    <col min="6" max="6" width="16" style="10" bestFit="1" customWidth="1"/>
    <col min="7" max="7" width="12.44140625" style="10" bestFit="1" customWidth="1"/>
    <col min="8" max="8" width="12.5546875" style="10" bestFit="1" customWidth="1"/>
    <col min="9" max="9" width="34.44140625" style="10" bestFit="1" customWidth="1"/>
    <col min="10" max="10" width="11.77734375" style="131" customWidth="1"/>
    <col min="11" max="12" width="9.21875" style="10"/>
    <col min="13" max="13" width="15.77734375" style="2" bestFit="1" customWidth="1"/>
    <col min="14" max="14" width="23.5546875" style="10" customWidth="1"/>
    <col min="15" max="15" width="17.44140625" style="10" bestFit="1" customWidth="1"/>
    <col min="16" max="16" width="14.21875" style="10" bestFit="1" customWidth="1"/>
    <col min="17" max="17" width="25.5546875" style="10" bestFit="1" customWidth="1"/>
    <col min="18" max="18" width="28.44140625" style="10" customWidth="1"/>
    <col min="19" max="19" width="25" style="10" bestFit="1" customWidth="1"/>
    <col min="20" max="20" width="14.44140625" style="10" bestFit="1" customWidth="1"/>
    <col min="21" max="21" width="16.21875" style="10" bestFit="1" customWidth="1"/>
    <col min="22" max="22" width="13.21875" style="10" bestFit="1" customWidth="1"/>
    <col min="23" max="23" width="16.77734375" style="10" bestFit="1" customWidth="1"/>
    <col min="24" max="24" width="14.77734375" style="10" bestFit="1" customWidth="1"/>
    <col min="25" max="25" width="23.21875" style="10" customWidth="1"/>
    <col min="26" max="27" width="9.21875" style="10" customWidth="1"/>
    <col min="28" max="28" width="13.77734375" style="10" customWidth="1"/>
    <col min="29" max="30" width="9.21875" style="10" customWidth="1"/>
    <col min="31" max="31" width="17.21875" style="10" customWidth="1"/>
    <col min="32" max="32" width="30.5546875" style="152" customWidth="1"/>
    <col min="33" max="38" width="11.5546875" style="152" customWidth="1"/>
    <col min="39" max="39" width="25.77734375" style="10" customWidth="1"/>
    <col min="40" max="45" width="9.21875" style="10" customWidth="1"/>
    <col min="46" max="46" width="31.44140625" style="10" customWidth="1"/>
    <col min="47" max="52" width="9.21875" style="10" customWidth="1"/>
    <col min="53" max="53" width="27.5546875" style="10" customWidth="1"/>
    <col min="54" max="54" width="9.21875" style="10" customWidth="1"/>
    <col min="55" max="58" width="15" style="10" customWidth="1"/>
    <col min="59" max="59" width="9.21875" style="10" customWidth="1"/>
    <col min="60" max="60" width="19.21875" style="10" customWidth="1"/>
    <col min="61" max="65" width="9.21875" style="10"/>
    <col min="66" max="66" width="14" style="10" bestFit="1" customWidth="1"/>
    <col min="67" max="67" width="44.77734375" style="10" customWidth="1"/>
    <col min="68" max="68" width="13.5546875" style="10" bestFit="1" customWidth="1"/>
    <col min="69" max="69" width="15.21875" style="10" bestFit="1" customWidth="1"/>
    <col min="70" max="70" width="12.21875" style="10" bestFit="1" customWidth="1"/>
    <col min="71" max="71" width="27.77734375" style="10" customWidth="1"/>
    <col min="72" max="80" width="12.21875" style="10" customWidth="1"/>
    <col min="81" max="81" width="24.44140625" style="10" customWidth="1"/>
    <col min="82" max="82" width="39.5546875" style="10" customWidth="1"/>
    <col min="83" max="83" width="18" style="10" bestFit="1" customWidth="1"/>
    <col min="84" max="84" width="19.77734375" style="10" customWidth="1"/>
    <col min="85" max="86" width="9.21875" style="10"/>
    <col min="87" max="87" width="14.77734375" style="10" customWidth="1"/>
    <col min="88" max="89" width="9.21875" style="10"/>
    <col min="90" max="90" width="22.44140625" style="10" customWidth="1"/>
    <col min="91" max="92" width="12.21875" style="10" customWidth="1"/>
    <col min="93" max="95" width="9.21875" style="10"/>
    <col min="96" max="96" width="18.77734375" style="10" bestFit="1" customWidth="1"/>
    <col min="97" max="97" width="12.5546875" style="10" customWidth="1"/>
    <col min="98" max="108" width="7.77734375" style="10" customWidth="1"/>
    <col min="109" max="109" width="9.21875" style="10"/>
    <col min="110" max="110" width="19.5546875" style="10" bestFit="1" customWidth="1"/>
    <col min="111" max="111" width="22.44140625" style="10" bestFit="1" customWidth="1"/>
    <col min="112" max="112" width="13.77734375" style="10" bestFit="1" customWidth="1"/>
    <col min="113" max="113" width="18.5546875" style="10" bestFit="1" customWidth="1"/>
    <col min="114" max="114" width="22.44140625" style="10" bestFit="1" customWidth="1"/>
    <col min="115" max="115" width="13.77734375" style="10" bestFit="1" customWidth="1"/>
    <col min="116" max="116" width="28.21875" style="10" bestFit="1" customWidth="1"/>
    <col min="117" max="117" width="22.44140625" style="10" bestFit="1" customWidth="1"/>
    <col min="118" max="118" width="13.77734375" style="10" bestFit="1" customWidth="1"/>
    <col min="119" max="16384" width="9.21875" style="10"/>
  </cols>
  <sheetData>
    <row r="1" spans="1:118" x14ac:dyDescent="0.25">
      <c r="A1" s="143" t="s">
        <v>195</v>
      </c>
      <c r="B1" s="179" t="s">
        <v>521</v>
      </c>
      <c r="C1" s="179" t="s">
        <v>522</v>
      </c>
      <c r="D1" s="179" t="s">
        <v>523</v>
      </c>
      <c r="E1" s="148" t="s">
        <v>202</v>
      </c>
      <c r="F1" s="200" t="s">
        <v>523</v>
      </c>
      <c r="G1" s="200" t="s">
        <v>521</v>
      </c>
      <c r="H1" s="200" t="s">
        <v>522</v>
      </c>
      <c r="I1" s="148" t="s">
        <v>203</v>
      </c>
      <c r="J1" s="148" t="s">
        <v>205</v>
      </c>
      <c r="K1" s="224" t="s">
        <v>524</v>
      </c>
      <c r="L1" s="224" t="s">
        <v>525</v>
      </c>
      <c r="M1" s="226" t="s">
        <v>522</v>
      </c>
      <c r="N1" s="148" t="s">
        <v>208</v>
      </c>
      <c r="O1" s="231" t="s">
        <v>503</v>
      </c>
      <c r="P1" s="231" t="s">
        <v>504</v>
      </c>
      <c r="Q1" s="231" t="s">
        <v>505</v>
      </c>
      <c r="R1" s="148" t="s">
        <v>431</v>
      </c>
      <c r="S1" s="243"/>
      <c r="T1" s="246"/>
      <c r="U1" s="246"/>
      <c r="V1" s="246"/>
      <c r="W1" s="246"/>
      <c r="X1" s="246"/>
      <c r="Y1" s="241" t="s">
        <v>437</v>
      </c>
      <c r="Z1" s="243" t="s">
        <v>500</v>
      </c>
      <c r="AA1" s="243" t="s">
        <v>550</v>
      </c>
      <c r="AB1" s="243" t="s">
        <v>551</v>
      </c>
      <c r="AC1" s="243" t="s">
        <v>552</v>
      </c>
      <c r="AD1" s="243" t="s">
        <v>553</v>
      </c>
      <c r="AE1" s="243" t="s">
        <v>554</v>
      </c>
      <c r="AF1" s="241" t="s">
        <v>445</v>
      </c>
      <c r="AG1" s="243" t="s">
        <v>500</v>
      </c>
      <c r="AH1" s="243" t="s">
        <v>550</v>
      </c>
      <c r="AI1" s="243" t="s">
        <v>551</v>
      </c>
      <c r="AJ1" s="243" t="s">
        <v>552</v>
      </c>
      <c r="AK1" s="243" t="s">
        <v>553</v>
      </c>
      <c r="AL1" s="243" t="s">
        <v>554</v>
      </c>
      <c r="AM1" s="241" t="s">
        <v>439</v>
      </c>
      <c r="AN1" s="243" t="s">
        <v>500</v>
      </c>
      <c r="AO1" s="243" t="s">
        <v>550</v>
      </c>
      <c r="AP1" s="243" t="s">
        <v>551</v>
      </c>
      <c r="AQ1" s="243" t="s">
        <v>552</v>
      </c>
      <c r="AR1" s="243" t="s">
        <v>553</v>
      </c>
      <c r="AS1" s="243" t="s">
        <v>554</v>
      </c>
      <c r="AT1" s="241" t="s">
        <v>446</v>
      </c>
      <c r="AU1" s="243" t="s">
        <v>500</v>
      </c>
      <c r="AV1" s="243" t="s">
        <v>550</v>
      </c>
      <c r="AW1" s="243" t="s">
        <v>551</v>
      </c>
      <c r="AX1" s="243" t="s">
        <v>552</v>
      </c>
      <c r="AY1" s="243" t="s">
        <v>553</v>
      </c>
      <c r="AZ1" s="243" t="s">
        <v>554</v>
      </c>
      <c r="BA1" s="241" t="s">
        <v>438</v>
      </c>
      <c r="BB1" s="243" t="s">
        <v>500</v>
      </c>
      <c r="BC1" s="243" t="s">
        <v>550</v>
      </c>
      <c r="BD1" s="243" t="s">
        <v>551</v>
      </c>
      <c r="BE1" s="243" t="s">
        <v>552</v>
      </c>
      <c r="BF1" s="243" t="s">
        <v>553</v>
      </c>
      <c r="BG1" s="243" t="s">
        <v>554</v>
      </c>
      <c r="BH1" s="241" t="s">
        <v>500</v>
      </c>
      <c r="BI1" s="243" t="s">
        <v>550</v>
      </c>
      <c r="BJ1" s="243" t="s">
        <v>551</v>
      </c>
      <c r="BK1" s="243" t="s">
        <v>552</v>
      </c>
      <c r="BL1" s="243" t="s">
        <v>553</v>
      </c>
      <c r="BM1" s="243" t="s">
        <v>554</v>
      </c>
      <c r="BN1" s="243"/>
      <c r="BO1" s="241" t="s">
        <v>447</v>
      </c>
      <c r="BP1" s="253" t="s">
        <v>550</v>
      </c>
      <c r="BQ1" s="253" t="s">
        <v>551</v>
      </c>
      <c r="BR1" s="253" t="s">
        <v>552</v>
      </c>
      <c r="BS1" s="250" t="s">
        <v>480</v>
      </c>
      <c r="BT1" s="255" t="s">
        <v>603</v>
      </c>
      <c r="BU1" s="255" t="s">
        <v>604</v>
      </c>
      <c r="BV1" s="255" t="s">
        <v>605</v>
      </c>
      <c r="BW1" s="255" t="s">
        <v>606</v>
      </c>
      <c r="BX1" s="255" t="s">
        <v>607</v>
      </c>
      <c r="BY1" s="255" t="s">
        <v>608</v>
      </c>
      <c r="BZ1" s="255" t="s">
        <v>609</v>
      </c>
      <c r="CA1" s="255" t="s">
        <v>610</v>
      </c>
      <c r="CB1" s="255" t="s">
        <v>611</v>
      </c>
      <c r="CC1" s="256" t="s">
        <v>481</v>
      </c>
      <c r="CD1" s="257" t="s">
        <v>616</v>
      </c>
      <c r="CE1" s="257" t="s">
        <v>617</v>
      </c>
      <c r="CF1" s="256" t="s">
        <v>486</v>
      </c>
      <c r="CG1" s="255" t="s">
        <v>6</v>
      </c>
      <c r="CH1" s="255" t="s">
        <v>618</v>
      </c>
      <c r="CI1" s="256" t="s">
        <v>488</v>
      </c>
      <c r="CJ1" s="236" t="s">
        <v>116</v>
      </c>
      <c r="CK1" s="236">
        <v>18314</v>
      </c>
      <c r="CL1" s="256" t="s">
        <v>491</v>
      </c>
      <c r="CM1" s="236" t="s">
        <v>116</v>
      </c>
      <c r="CN1" s="236">
        <v>8497</v>
      </c>
      <c r="CO1" s="256" t="s">
        <v>494</v>
      </c>
      <c r="CP1" s="236" t="s">
        <v>116</v>
      </c>
      <c r="CQ1" s="236">
        <v>591</v>
      </c>
      <c r="CR1" s="256" t="s">
        <v>497</v>
      </c>
      <c r="CS1" s="265" t="s">
        <v>622</v>
      </c>
      <c r="CT1" s="264" t="s">
        <v>623</v>
      </c>
      <c r="CU1" s="264" t="s">
        <v>624</v>
      </c>
      <c r="CV1" s="264" t="s">
        <v>625</v>
      </c>
      <c r="CW1" s="264" t="s">
        <v>626</v>
      </c>
      <c r="CX1" s="264" t="s">
        <v>627</v>
      </c>
      <c r="CY1" s="264" t="s">
        <v>628</v>
      </c>
      <c r="CZ1" s="264" t="s">
        <v>629</v>
      </c>
      <c r="DA1" s="264" t="s">
        <v>630</v>
      </c>
      <c r="DB1" s="264" t="s">
        <v>631</v>
      </c>
      <c r="DC1" s="264" t="s">
        <v>632</v>
      </c>
      <c r="DD1" s="264" t="s">
        <v>633</v>
      </c>
      <c r="DF1" s="336" t="s">
        <v>508</v>
      </c>
      <c r="DG1" s="327" t="s">
        <v>643</v>
      </c>
      <c r="DH1" s="327" t="s">
        <v>644</v>
      </c>
      <c r="DI1" s="336" t="s">
        <v>509</v>
      </c>
      <c r="DJ1" s="334" t="s">
        <v>643</v>
      </c>
      <c r="DK1" s="334" t="s">
        <v>644</v>
      </c>
      <c r="DL1" s="336" t="s">
        <v>510</v>
      </c>
      <c r="DM1" s="329" t="s">
        <v>643</v>
      </c>
      <c r="DN1" s="329" t="s">
        <v>644</v>
      </c>
    </row>
    <row r="2" spans="1:118" x14ac:dyDescent="0.25">
      <c r="B2" s="179">
        <v>10113672554</v>
      </c>
      <c r="C2" s="179">
        <v>412052521948.83813</v>
      </c>
      <c r="D2" s="179">
        <v>5984426</v>
      </c>
      <c r="E2" s="198"/>
      <c r="F2" s="200">
        <v>1230</v>
      </c>
      <c r="G2" s="200">
        <v>850873425</v>
      </c>
      <c r="H2" s="200">
        <v>19651826878.993153</v>
      </c>
      <c r="J2" s="147" t="str">
        <f>K2&amp;L2</f>
        <v>ABuy</v>
      </c>
      <c r="K2" s="223" t="s">
        <v>526</v>
      </c>
      <c r="L2" s="223" t="s">
        <v>527</v>
      </c>
      <c r="M2" s="227">
        <v>151020399651.0842</v>
      </c>
      <c r="O2" s="230">
        <v>76944548122.910004</v>
      </c>
      <c r="P2" s="230">
        <v>-65217211883.970001</v>
      </c>
      <c r="Q2" s="230">
        <v>11727336238.940001</v>
      </c>
      <c r="S2" s="242"/>
      <c r="T2" s="247"/>
      <c r="U2" s="247"/>
      <c r="V2" s="247"/>
      <c r="W2" s="247"/>
      <c r="X2" s="247"/>
      <c r="Y2" s="234"/>
      <c r="Z2" s="242" t="s">
        <v>555</v>
      </c>
      <c r="AA2" s="242">
        <v>1133128.2</v>
      </c>
      <c r="AB2" s="242">
        <v>355</v>
      </c>
      <c r="AC2" s="242">
        <v>32</v>
      </c>
      <c r="AD2" s="242">
        <v>35602</v>
      </c>
      <c r="AE2" s="242">
        <v>0</v>
      </c>
      <c r="AF2" s="242"/>
      <c r="AG2" s="242" t="s">
        <v>555</v>
      </c>
      <c r="AH2" s="242">
        <v>3700</v>
      </c>
      <c r="AI2" s="242">
        <v>2</v>
      </c>
      <c r="AJ2" s="242">
        <v>2</v>
      </c>
      <c r="AK2" s="242">
        <v>1788</v>
      </c>
      <c r="AL2" s="242">
        <v>0</v>
      </c>
      <c r="AM2" s="234"/>
      <c r="AN2" s="242" t="s">
        <v>555</v>
      </c>
      <c r="AO2" s="242">
        <v>2564350</v>
      </c>
      <c r="AP2" s="242">
        <v>788</v>
      </c>
      <c r="AQ2" s="242">
        <v>33</v>
      </c>
      <c r="AR2" s="242">
        <v>78925</v>
      </c>
      <c r="AS2" s="242">
        <v>0</v>
      </c>
      <c r="AT2" s="234"/>
      <c r="AU2" s="242" t="s">
        <v>555</v>
      </c>
      <c r="AV2" s="242">
        <v>130338</v>
      </c>
      <c r="AW2" s="242">
        <v>39</v>
      </c>
      <c r="AX2" s="242">
        <v>5</v>
      </c>
      <c r="AY2" s="242">
        <v>1449</v>
      </c>
      <c r="AZ2" s="242">
        <v>0</v>
      </c>
      <c r="BA2" s="234"/>
      <c r="BB2" s="242" t="s">
        <v>555</v>
      </c>
      <c r="BC2" s="242">
        <v>3811945.7</v>
      </c>
      <c r="BD2" s="242">
        <v>1360</v>
      </c>
      <c r="BE2" s="242">
        <v>28</v>
      </c>
      <c r="BF2" s="242">
        <v>56385</v>
      </c>
      <c r="BG2" s="242">
        <v>0</v>
      </c>
      <c r="BH2" s="236" t="s">
        <v>555</v>
      </c>
      <c r="BI2" s="242">
        <v>0</v>
      </c>
      <c r="BJ2" s="242">
        <v>0</v>
      </c>
      <c r="BK2" s="242">
        <v>0</v>
      </c>
      <c r="BL2" s="242">
        <v>3150</v>
      </c>
      <c r="BM2" s="242">
        <v>0</v>
      </c>
      <c r="BN2" s="242"/>
      <c r="BO2" s="234"/>
      <c r="BP2" s="252"/>
      <c r="BQ2" s="252"/>
      <c r="BR2" s="252"/>
      <c r="BS2" s="234"/>
      <c r="BT2" s="254" t="s">
        <v>137</v>
      </c>
      <c r="BU2" s="254">
        <v>39</v>
      </c>
      <c r="BV2" s="254">
        <v>0</v>
      </c>
      <c r="BW2" s="254">
        <v>0</v>
      </c>
      <c r="BX2" s="254">
        <v>0</v>
      </c>
      <c r="BY2" s="254">
        <v>0</v>
      </c>
      <c r="BZ2" s="254">
        <v>39</v>
      </c>
      <c r="CA2" s="254">
        <v>29</v>
      </c>
      <c r="CB2" s="254">
        <v>10</v>
      </c>
      <c r="CC2" s="234"/>
      <c r="CD2" s="258">
        <v>1003</v>
      </c>
      <c r="CE2" s="258">
        <v>17854038801902.469</v>
      </c>
      <c r="CF2" s="234"/>
      <c r="CG2" s="254">
        <v>2020</v>
      </c>
      <c r="CH2" s="254">
        <v>21</v>
      </c>
      <c r="CI2" s="234"/>
      <c r="CJ2" s="236" t="s">
        <v>620</v>
      </c>
      <c r="CK2" s="236">
        <v>519987672329</v>
      </c>
      <c r="CL2" s="236"/>
      <c r="CM2" s="236" t="s">
        <v>620</v>
      </c>
      <c r="CN2" s="236">
        <v>1189903597930</v>
      </c>
      <c r="CO2" s="236"/>
      <c r="CP2" s="236" t="s">
        <v>620</v>
      </c>
      <c r="CQ2" s="236">
        <v>53355272553</v>
      </c>
      <c r="CR2" s="234"/>
      <c r="CS2" s="266">
        <v>2020</v>
      </c>
      <c r="CT2" s="264">
        <v>42</v>
      </c>
      <c r="CU2" s="264" t="s">
        <v>634</v>
      </c>
      <c r="CV2" s="264">
        <v>0</v>
      </c>
      <c r="CW2" s="264">
        <v>9858487671</v>
      </c>
      <c r="CX2" s="264">
        <v>4702</v>
      </c>
      <c r="CY2" s="264">
        <v>0</v>
      </c>
      <c r="CZ2" s="264">
        <v>239249619465</v>
      </c>
      <c r="DA2" s="264">
        <v>2475</v>
      </c>
      <c r="DB2" s="264">
        <v>0</v>
      </c>
      <c r="DC2" s="264">
        <v>229391131794</v>
      </c>
      <c r="DD2" s="264">
        <v>2227</v>
      </c>
      <c r="DG2" s="328" t="s">
        <v>645</v>
      </c>
      <c r="DH2" s="326">
        <v>859375.69</v>
      </c>
      <c r="DJ2" s="332" t="s">
        <v>649</v>
      </c>
      <c r="DK2" s="330">
        <v>1419038670.1500001</v>
      </c>
      <c r="DM2" s="331" t="s">
        <v>649</v>
      </c>
      <c r="DN2" s="333">
        <v>1107196878.95</v>
      </c>
    </row>
    <row r="3" spans="1:118" x14ac:dyDescent="0.25">
      <c r="B3" s="179"/>
      <c r="C3" s="179"/>
      <c r="D3" s="179"/>
      <c r="E3" s="198"/>
      <c r="F3" s="198"/>
      <c r="G3" s="198"/>
      <c r="H3" s="198"/>
      <c r="J3" s="147" t="str">
        <f t="shared" ref="J3:J5" si="0">K3&amp;L3</f>
        <v>PBuy</v>
      </c>
      <c r="K3" s="223" t="s">
        <v>528</v>
      </c>
      <c r="L3" s="223" t="s">
        <v>527</v>
      </c>
      <c r="M3" s="227">
        <v>261032122297.75394</v>
      </c>
      <c r="N3" s="131"/>
      <c r="O3" s="228"/>
      <c r="P3" s="228"/>
      <c r="Q3" s="228"/>
      <c r="S3" s="242"/>
      <c r="T3" s="247"/>
      <c r="U3" s="247"/>
      <c r="V3" s="247"/>
      <c r="W3" s="247"/>
      <c r="X3" s="247"/>
      <c r="Y3" s="234"/>
      <c r="Z3" s="242" t="s">
        <v>555</v>
      </c>
      <c r="AA3" s="242">
        <v>12884667578.98</v>
      </c>
      <c r="AB3" s="242">
        <v>53308</v>
      </c>
      <c r="AC3" s="242">
        <v>5543</v>
      </c>
      <c r="AD3" s="242">
        <v>406004</v>
      </c>
      <c r="AE3" s="242">
        <v>1</v>
      </c>
      <c r="AF3" s="242"/>
      <c r="AG3" s="242" t="s">
        <v>556</v>
      </c>
      <c r="AH3" s="242">
        <v>0</v>
      </c>
      <c r="AI3" s="242">
        <v>0</v>
      </c>
      <c r="AJ3" s="242">
        <v>0</v>
      </c>
      <c r="AK3" s="242">
        <v>0</v>
      </c>
      <c r="AL3" s="242">
        <v>0</v>
      </c>
      <c r="AM3" s="234"/>
      <c r="AN3" s="242" t="s">
        <v>556</v>
      </c>
      <c r="AO3" s="242">
        <v>0</v>
      </c>
      <c r="AP3" s="242">
        <v>0</v>
      </c>
      <c r="AQ3" s="242">
        <v>0</v>
      </c>
      <c r="AR3" s="242">
        <v>0</v>
      </c>
      <c r="AS3" s="242">
        <v>0</v>
      </c>
      <c r="AT3" s="234"/>
      <c r="AU3" s="242" t="s">
        <v>556</v>
      </c>
      <c r="AV3" s="242">
        <v>0</v>
      </c>
      <c r="AW3" s="242">
        <v>0</v>
      </c>
      <c r="AX3" s="242">
        <v>0</v>
      </c>
      <c r="AY3" s="242">
        <v>0</v>
      </c>
      <c r="AZ3" s="242">
        <v>0</v>
      </c>
      <c r="BA3" s="234"/>
      <c r="BB3" s="242" t="s">
        <v>556</v>
      </c>
      <c r="BC3" s="242">
        <v>0</v>
      </c>
      <c r="BD3" s="242">
        <v>0</v>
      </c>
      <c r="BE3" s="242">
        <v>0</v>
      </c>
      <c r="BF3" s="242">
        <v>0</v>
      </c>
      <c r="BG3" s="242">
        <v>0</v>
      </c>
      <c r="BH3" s="236" t="s">
        <v>556</v>
      </c>
      <c r="BI3" s="242">
        <v>0</v>
      </c>
      <c r="BJ3" s="242">
        <v>0</v>
      </c>
      <c r="BK3" s="242">
        <v>0</v>
      </c>
      <c r="BL3" s="242">
        <v>0</v>
      </c>
      <c r="BM3" s="242">
        <v>0</v>
      </c>
      <c r="BN3" s="242"/>
      <c r="BO3" s="234"/>
      <c r="BP3" s="234"/>
      <c r="BQ3" s="234"/>
      <c r="BR3" s="234"/>
      <c r="BS3" s="234"/>
      <c r="BT3" s="254" t="s">
        <v>612</v>
      </c>
      <c r="BU3" s="254">
        <v>1</v>
      </c>
      <c r="BV3" s="254">
        <v>0</v>
      </c>
      <c r="BW3" s="254">
        <v>0</v>
      </c>
      <c r="BX3" s="254">
        <v>0</v>
      </c>
      <c r="BY3" s="254">
        <v>0</v>
      </c>
      <c r="BZ3" s="254">
        <v>1</v>
      </c>
      <c r="CA3" s="254">
        <v>1</v>
      </c>
      <c r="CB3" s="254">
        <v>0</v>
      </c>
      <c r="CC3" s="234"/>
      <c r="CD3" s="234"/>
      <c r="CE3" s="234"/>
      <c r="CF3" s="234"/>
      <c r="CG3" s="254">
        <v>2019</v>
      </c>
      <c r="CH3" s="254">
        <v>19</v>
      </c>
      <c r="CI3" s="234"/>
      <c r="CJ3" s="236" t="s">
        <v>621</v>
      </c>
      <c r="CK3" s="236">
        <v>514301353041.11658</v>
      </c>
      <c r="CL3" s="236"/>
      <c r="CM3" s="236" t="s">
        <v>621</v>
      </c>
      <c r="CN3" s="236">
        <v>1175382544307.8201</v>
      </c>
      <c r="CO3" s="236"/>
      <c r="CP3" s="236" t="s">
        <v>621</v>
      </c>
      <c r="CQ3" s="236">
        <v>11719322736.790003</v>
      </c>
      <c r="CR3" s="234"/>
      <c r="CS3" s="266">
        <v>2020</v>
      </c>
      <c r="CT3" s="264">
        <v>2</v>
      </c>
      <c r="CU3" s="264" t="s">
        <v>635</v>
      </c>
      <c r="CV3" s="264">
        <v>39229714.900000006</v>
      </c>
      <c r="CW3" s="264">
        <v>-11000000</v>
      </c>
      <c r="CX3" s="264">
        <v>3</v>
      </c>
      <c r="CY3" s="264">
        <v>207493479.90000001</v>
      </c>
      <c r="CZ3" s="264">
        <v>189000000</v>
      </c>
      <c r="DA3" s="264">
        <v>1</v>
      </c>
      <c r="DB3" s="264">
        <v>168263765</v>
      </c>
      <c r="DC3" s="264">
        <v>200000000</v>
      </c>
      <c r="DD3" s="264">
        <v>2</v>
      </c>
      <c r="DG3" s="328" t="s">
        <v>646</v>
      </c>
      <c r="DH3" s="326">
        <v>768165790.94000006</v>
      </c>
      <c r="DJ3" s="332" t="s">
        <v>645</v>
      </c>
      <c r="DK3" s="330">
        <v>19313848312.75</v>
      </c>
      <c r="DM3" s="331" t="s">
        <v>645</v>
      </c>
      <c r="DN3" s="333">
        <v>11574486433.66</v>
      </c>
    </row>
    <row r="4" spans="1:118" x14ac:dyDescent="0.25">
      <c r="A4" s="143" t="s">
        <v>196</v>
      </c>
      <c r="B4" s="179" t="s">
        <v>521</v>
      </c>
      <c r="C4" s="179" t="s">
        <v>522</v>
      </c>
      <c r="D4" s="179" t="s">
        <v>523</v>
      </c>
      <c r="E4" s="198"/>
      <c r="F4" s="200" t="s">
        <v>523</v>
      </c>
      <c r="G4" s="200" t="s">
        <v>521</v>
      </c>
      <c r="H4" s="200" t="s">
        <v>522</v>
      </c>
      <c r="J4" s="147" t="str">
        <f t="shared" si="0"/>
        <v>ASell</v>
      </c>
      <c r="K4" s="223" t="s">
        <v>526</v>
      </c>
      <c r="L4" s="223" t="s">
        <v>529</v>
      </c>
      <c r="M4" s="227">
        <v>169487240233.32715</v>
      </c>
      <c r="N4" s="148" t="s">
        <v>209</v>
      </c>
      <c r="O4" s="231" t="s">
        <v>503</v>
      </c>
      <c r="P4" s="231" t="s">
        <v>504</v>
      </c>
      <c r="Q4" s="231" t="s">
        <v>505</v>
      </c>
      <c r="S4" s="242"/>
      <c r="T4" s="247"/>
      <c r="U4" s="247"/>
      <c r="V4" s="247"/>
      <c r="W4" s="247"/>
      <c r="X4" s="247"/>
      <c r="Y4" s="234"/>
      <c r="Z4" s="242" t="s">
        <v>556</v>
      </c>
      <c r="AA4" s="242">
        <v>0</v>
      </c>
      <c r="AB4" s="242">
        <v>0</v>
      </c>
      <c r="AC4" s="242">
        <v>0</v>
      </c>
      <c r="AD4" s="242">
        <v>0</v>
      </c>
      <c r="AE4" s="242">
        <v>0</v>
      </c>
      <c r="AF4" s="242"/>
      <c r="AG4" s="242" t="s">
        <v>557</v>
      </c>
      <c r="AH4" s="242">
        <v>0</v>
      </c>
      <c r="AI4" s="242">
        <v>0</v>
      </c>
      <c r="AJ4" s="242">
        <v>0</v>
      </c>
      <c r="AK4" s="242">
        <v>0</v>
      </c>
      <c r="AL4" s="242">
        <v>0</v>
      </c>
      <c r="AM4" s="234"/>
      <c r="AN4" s="242" t="s">
        <v>557</v>
      </c>
      <c r="AO4" s="242">
        <v>0</v>
      </c>
      <c r="AP4" s="242">
        <v>0</v>
      </c>
      <c r="AQ4" s="242">
        <v>0</v>
      </c>
      <c r="AR4" s="242">
        <v>0</v>
      </c>
      <c r="AS4" s="242">
        <v>0</v>
      </c>
      <c r="AT4" s="234"/>
      <c r="AU4" s="242" t="s">
        <v>557</v>
      </c>
      <c r="AV4" s="242">
        <v>0</v>
      </c>
      <c r="AW4" s="242">
        <v>0</v>
      </c>
      <c r="AX4" s="242">
        <v>0</v>
      </c>
      <c r="AY4" s="242">
        <v>0</v>
      </c>
      <c r="AZ4" s="242">
        <v>0</v>
      </c>
      <c r="BA4" s="234"/>
      <c r="BB4" s="242" t="s">
        <v>557</v>
      </c>
      <c r="BC4" s="242">
        <v>0</v>
      </c>
      <c r="BD4" s="242">
        <v>0</v>
      </c>
      <c r="BE4" s="242">
        <v>0</v>
      </c>
      <c r="BF4" s="242">
        <v>0</v>
      </c>
      <c r="BG4" s="242">
        <v>0</v>
      </c>
      <c r="BH4" s="236" t="s">
        <v>557</v>
      </c>
      <c r="BI4" s="242">
        <v>0</v>
      </c>
      <c r="BJ4" s="242">
        <v>0</v>
      </c>
      <c r="BK4" s="242">
        <v>0</v>
      </c>
      <c r="BL4" s="242">
        <v>0</v>
      </c>
      <c r="BM4" s="242">
        <v>0</v>
      </c>
      <c r="BN4" s="242"/>
      <c r="BO4" s="241" t="s">
        <v>448</v>
      </c>
      <c r="BP4" s="253" t="s">
        <v>550</v>
      </c>
      <c r="BQ4" s="253" t="s">
        <v>551</v>
      </c>
      <c r="BR4" s="253" t="s">
        <v>552</v>
      </c>
      <c r="BS4" s="234"/>
      <c r="BT4" s="254" t="s">
        <v>613</v>
      </c>
      <c r="BU4" s="254">
        <v>298</v>
      </c>
      <c r="BV4" s="254">
        <v>1</v>
      </c>
      <c r="BW4" s="254">
        <v>1</v>
      </c>
      <c r="BX4" s="254">
        <v>0</v>
      </c>
      <c r="BY4" s="254">
        <v>0</v>
      </c>
      <c r="BZ4" s="254">
        <v>298</v>
      </c>
      <c r="CA4" s="254">
        <v>239</v>
      </c>
      <c r="CB4" s="254">
        <v>59</v>
      </c>
      <c r="CC4" s="256" t="s">
        <v>482</v>
      </c>
      <c r="CD4" s="259" t="s">
        <v>616</v>
      </c>
      <c r="CE4" s="259" t="s">
        <v>617</v>
      </c>
      <c r="CF4" s="234"/>
      <c r="CG4" s="234"/>
      <c r="CH4" s="234"/>
      <c r="CI4" s="234"/>
      <c r="CJ4" s="234"/>
      <c r="CK4" s="234"/>
      <c r="CL4" s="236"/>
      <c r="CM4" s="236"/>
      <c r="CN4" s="236"/>
      <c r="CO4" s="236"/>
      <c r="CP4" s="236"/>
      <c r="CQ4" s="236"/>
      <c r="CR4" s="234"/>
      <c r="CS4" s="266">
        <v>2020</v>
      </c>
      <c r="CT4" s="264">
        <v>27</v>
      </c>
      <c r="CU4" s="264" t="s">
        <v>636</v>
      </c>
      <c r="CV4" s="264">
        <v>-1322747452388.3088</v>
      </c>
      <c r="CW4" s="264">
        <v>-1177329219447</v>
      </c>
      <c r="CX4" s="264">
        <v>6141</v>
      </c>
      <c r="CY4" s="264">
        <v>384189407030.79999</v>
      </c>
      <c r="CZ4" s="264">
        <v>440712146855</v>
      </c>
      <c r="DA4" s="264">
        <v>3021</v>
      </c>
      <c r="DB4" s="264">
        <v>1706936859419.1091</v>
      </c>
      <c r="DC4" s="264">
        <v>1618041366302</v>
      </c>
      <c r="DD4" s="264">
        <v>3120</v>
      </c>
      <c r="DG4" s="328" t="s">
        <v>647</v>
      </c>
      <c r="DH4" s="326">
        <v>15692582.029999999</v>
      </c>
      <c r="DJ4" s="332" t="s">
        <v>646</v>
      </c>
      <c r="DK4" s="330">
        <v>15734600276.83</v>
      </c>
      <c r="DM4" s="331" t="s">
        <v>646</v>
      </c>
      <c r="DN4" s="333">
        <v>14170087237.1</v>
      </c>
    </row>
    <row r="5" spans="1:118" x14ac:dyDescent="0.25">
      <c r="B5" s="179">
        <v>117776175791</v>
      </c>
      <c r="C5" s="179">
        <v>5791055819748.459</v>
      </c>
      <c r="D5" s="185">
        <v>92970422</v>
      </c>
      <c r="E5" s="198"/>
      <c r="F5" s="200">
        <v>16383</v>
      </c>
      <c r="G5" s="200">
        <v>9320390961</v>
      </c>
      <c r="H5" s="214">
        <v>336907466252.68811</v>
      </c>
      <c r="J5" s="147" t="str">
        <f t="shared" si="0"/>
        <v>PSell</v>
      </c>
      <c r="K5" s="223" t="s">
        <v>528</v>
      </c>
      <c r="L5" s="223" t="s">
        <v>529</v>
      </c>
      <c r="M5" s="227">
        <v>242565281715.51102</v>
      </c>
      <c r="N5" s="131"/>
      <c r="O5" s="230">
        <v>941528826844.56006</v>
      </c>
      <c r="P5" s="230">
        <v>-1067119180371.89</v>
      </c>
      <c r="Q5" s="230">
        <v>-125590353527.33</v>
      </c>
      <c r="S5" s="242"/>
      <c r="T5" s="247"/>
      <c r="U5" s="247"/>
      <c r="V5" s="247"/>
      <c r="W5" s="247"/>
      <c r="X5" s="247"/>
      <c r="Y5" s="234"/>
      <c r="Z5" s="242" t="s">
        <v>556</v>
      </c>
      <c r="AA5" s="242">
        <v>6108620</v>
      </c>
      <c r="AB5" s="242">
        <v>82</v>
      </c>
      <c r="AC5" s="242">
        <v>17</v>
      </c>
      <c r="AD5" s="242">
        <v>493</v>
      </c>
      <c r="AE5" s="242">
        <v>1</v>
      </c>
      <c r="AF5" s="242"/>
      <c r="AG5" s="242" t="s">
        <v>558</v>
      </c>
      <c r="AH5" s="242">
        <v>0</v>
      </c>
      <c r="AI5" s="242">
        <v>0</v>
      </c>
      <c r="AJ5" s="242">
        <v>0</v>
      </c>
      <c r="AK5" s="242">
        <v>0</v>
      </c>
      <c r="AL5" s="242">
        <v>0</v>
      </c>
      <c r="AM5" s="234"/>
      <c r="AN5" s="242" t="s">
        <v>558</v>
      </c>
      <c r="AO5" s="242">
        <v>0</v>
      </c>
      <c r="AP5" s="242">
        <v>0</v>
      </c>
      <c r="AQ5" s="242">
        <v>0</v>
      </c>
      <c r="AR5" s="242">
        <v>0</v>
      </c>
      <c r="AS5" s="242">
        <v>0</v>
      </c>
      <c r="AT5" s="234"/>
      <c r="AU5" s="242" t="s">
        <v>558</v>
      </c>
      <c r="AV5" s="242">
        <v>0</v>
      </c>
      <c r="AW5" s="242">
        <v>0</v>
      </c>
      <c r="AX5" s="242">
        <v>0</v>
      </c>
      <c r="AY5" s="242">
        <v>0</v>
      </c>
      <c r="AZ5" s="242">
        <v>0</v>
      </c>
      <c r="BA5" s="234"/>
      <c r="BB5" s="242" t="s">
        <v>558</v>
      </c>
      <c r="BC5" s="242">
        <v>0</v>
      </c>
      <c r="BD5" s="242">
        <v>0</v>
      </c>
      <c r="BE5" s="242">
        <v>0</v>
      </c>
      <c r="BF5" s="242">
        <v>0</v>
      </c>
      <c r="BG5" s="242">
        <v>0</v>
      </c>
      <c r="BH5" s="236" t="s">
        <v>558</v>
      </c>
      <c r="BI5" s="242">
        <v>0</v>
      </c>
      <c r="BJ5" s="242">
        <v>0</v>
      </c>
      <c r="BK5" s="242">
        <v>0</v>
      </c>
      <c r="BL5" s="242">
        <v>0</v>
      </c>
      <c r="BM5" s="242">
        <v>0</v>
      </c>
      <c r="BN5" s="242"/>
      <c r="BO5" s="234"/>
      <c r="BP5" s="252"/>
      <c r="BQ5" s="252"/>
      <c r="BR5" s="252"/>
      <c r="BS5" s="234"/>
      <c r="BT5" s="254" t="s">
        <v>614</v>
      </c>
      <c r="BU5" s="254">
        <v>1</v>
      </c>
      <c r="BV5" s="254">
        <v>0</v>
      </c>
      <c r="BW5" s="254">
        <v>0</v>
      </c>
      <c r="BX5" s="254">
        <v>0</v>
      </c>
      <c r="BY5" s="254">
        <v>0</v>
      </c>
      <c r="BZ5" s="254">
        <v>1</v>
      </c>
      <c r="CA5" s="254">
        <v>1</v>
      </c>
      <c r="CB5" s="254">
        <v>0</v>
      </c>
      <c r="CC5" s="234"/>
      <c r="CD5" s="260">
        <v>946</v>
      </c>
      <c r="CE5" s="260">
        <v>17440278202954.061</v>
      </c>
      <c r="CF5" s="256" t="s">
        <v>487</v>
      </c>
      <c r="CG5" s="255" t="s">
        <v>6</v>
      </c>
      <c r="CH5" s="255" t="s">
        <v>618</v>
      </c>
      <c r="CI5" s="234"/>
      <c r="CJ5" s="234"/>
      <c r="CK5" s="236"/>
      <c r="CL5" s="236"/>
      <c r="CM5" s="236"/>
      <c r="CN5" s="236"/>
      <c r="CO5" s="236"/>
      <c r="CP5" s="236"/>
      <c r="CQ5" s="236"/>
      <c r="CR5" s="234"/>
      <c r="CS5" s="266">
        <v>2020</v>
      </c>
      <c r="CT5" s="264">
        <v>27</v>
      </c>
      <c r="CU5" s="264" t="s">
        <v>637</v>
      </c>
      <c r="CV5" s="264">
        <v>1265460495448.9414</v>
      </c>
      <c r="CW5" s="264">
        <v>1126052081633</v>
      </c>
      <c r="CX5" s="264">
        <v>5909</v>
      </c>
      <c r="CY5" s="264">
        <v>1632304214193.3113</v>
      </c>
      <c r="CZ5" s="264">
        <v>1547341631633</v>
      </c>
      <c r="DA5" s="264">
        <v>2987</v>
      </c>
      <c r="DB5" s="264">
        <v>366843718744.37</v>
      </c>
      <c r="DC5" s="264">
        <v>421289550000</v>
      </c>
      <c r="DD5" s="264">
        <v>2922</v>
      </c>
      <c r="DG5" s="328" t="s">
        <v>648</v>
      </c>
      <c r="DH5" s="326">
        <v>930044425.13999999</v>
      </c>
      <c r="DJ5" s="332" t="s">
        <v>647</v>
      </c>
      <c r="DK5" s="330">
        <v>455011626</v>
      </c>
      <c r="DM5" s="331" t="s">
        <v>647</v>
      </c>
      <c r="DN5" s="333">
        <v>278846454.58999997</v>
      </c>
    </row>
    <row r="6" spans="1:118" x14ac:dyDescent="0.25">
      <c r="B6" s="179"/>
      <c r="C6" s="179"/>
      <c r="D6" s="179"/>
      <c r="E6" s="198"/>
      <c r="F6" s="198"/>
      <c r="G6" s="198"/>
      <c r="H6" s="198"/>
      <c r="J6" s="147"/>
      <c r="K6" s="220"/>
      <c r="L6" s="218"/>
      <c r="M6" s="217"/>
      <c r="O6" s="228"/>
      <c r="P6" s="228"/>
      <c r="Q6" s="228"/>
      <c r="S6" s="242"/>
      <c r="T6" s="247"/>
      <c r="U6" s="247"/>
      <c r="V6" s="247"/>
      <c r="W6" s="247"/>
      <c r="X6" s="247"/>
      <c r="Y6" s="234"/>
      <c r="Z6" s="242" t="s">
        <v>557</v>
      </c>
      <c r="AA6" s="242">
        <v>0</v>
      </c>
      <c r="AB6" s="242">
        <v>0</v>
      </c>
      <c r="AC6" s="242">
        <v>0</v>
      </c>
      <c r="AD6" s="242">
        <v>0</v>
      </c>
      <c r="AE6" s="242">
        <v>0</v>
      </c>
      <c r="AF6" s="242"/>
      <c r="AG6" s="242" t="s">
        <v>559</v>
      </c>
      <c r="AH6" s="242">
        <v>0</v>
      </c>
      <c r="AI6" s="242">
        <v>0</v>
      </c>
      <c r="AJ6" s="242">
        <v>0</v>
      </c>
      <c r="AK6" s="242">
        <v>0</v>
      </c>
      <c r="AL6" s="242">
        <v>0</v>
      </c>
      <c r="AM6" s="234"/>
      <c r="AN6" s="242" t="s">
        <v>559</v>
      </c>
      <c r="AO6" s="242">
        <v>0</v>
      </c>
      <c r="AP6" s="242">
        <v>0</v>
      </c>
      <c r="AQ6" s="242">
        <v>0</v>
      </c>
      <c r="AR6" s="242">
        <v>0</v>
      </c>
      <c r="AS6" s="242">
        <v>0</v>
      </c>
      <c r="AT6" s="234"/>
      <c r="AU6" s="242" t="s">
        <v>559</v>
      </c>
      <c r="AV6" s="242">
        <v>0</v>
      </c>
      <c r="AW6" s="242">
        <v>0</v>
      </c>
      <c r="AX6" s="242">
        <v>0</v>
      </c>
      <c r="AY6" s="242">
        <v>0</v>
      </c>
      <c r="AZ6" s="242">
        <v>0</v>
      </c>
      <c r="BA6" s="234"/>
      <c r="BB6" s="242" t="s">
        <v>559</v>
      </c>
      <c r="BC6" s="242">
        <v>0</v>
      </c>
      <c r="BD6" s="242">
        <v>0</v>
      </c>
      <c r="BE6" s="242">
        <v>0</v>
      </c>
      <c r="BF6" s="242">
        <v>0</v>
      </c>
      <c r="BG6" s="242">
        <v>0</v>
      </c>
      <c r="BH6" s="236" t="s">
        <v>559</v>
      </c>
      <c r="BI6" s="242">
        <v>0</v>
      </c>
      <c r="BJ6" s="242">
        <v>0</v>
      </c>
      <c r="BK6" s="242">
        <v>0</v>
      </c>
      <c r="BL6" s="242">
        <v>0</v>
      </c>
      <c r="BM6" s="242">
        <v>0</v>
      </c>
      <c r="BN6" s="242"/>
      <c r="BO6" s="236"/>
      <c r="BP6" s="252"/>
      <c r="BQ6" s="252"/>
      <c r="BR6" s="252"/>
      <c r="BS6" s="234"/>
      <c r="BT6" s="254"/>
      <c r="BU6" s="254"/>
      <c r="BV6" s="254"/>
      <c r="BW6" s="254"/>
      <c r="BX6" s="254"/>
      <c r="BY6" s="254"/>
      <c r="BZ6" s="254"/>
      <c r="CA6" s="254"/>
      <c r="CB6" s="254"/>
      <c r="CC6" s="234"/>
      <c r="CD6" s="234"/>
      <c r="CE6" s="234"/>
      <c r="CF6" s="234"/>
      <c r="CG6" s="254">
        <v>2020</v>
      </c>
      <c r="CH6" s="254">
        <v>252</v>
      </c>
      <c r="CI6" s="256" t="s">
        <v>489</v>
      </c>
      <c r="CJ6" s="236" t="s">
        <v>116</v>
      </c>
      <c r="CK6" s="236">
        <v>335248</v>
      </c>
      <c r="CL6" s="256" t="s">
        <v>492</v>
      </c>
      <c r="CM6" s="236" t="s">
        <v>116</v>
      </c>
      <c r="CN6" s="236">
        <v>143567</v>
      </c>
      <c r="CO6" s="256" t="s">
        <v>495</v>
      </c>
      <c r="CP6" s="236" t="s">
        <v>116</v>
      </c>
      <c r="CQ6" s="236">
        <v>10968</v>
      </c>
      <c r="CR6" s="234"/>
      <c r="CS6" s="266">
        <v>2020</v>
      </c>
      <c r="CT6" s="264">
        <v>415</v>
      </c>
      <c r="CU6" s="264" t="s">
        <v>638</v>
      </c>
      <c r="CV6" s="264">
        <v>-63812335317.030029</v>
      </c>
      <c r="CW6" s="264">
        <v>-69588365722</v>
      </c>
      <c r="CX6" s="264">
        <v>9400</v>
      </c>
      <c r="CY6" s="264">
        <v>207770669533.61005</v>
      </c>
      <c r="CZ6" s="264">
        <v>210571293635</v>
      </c>
      <c r="DA6" s="264">
        <v>4506</v>
      </c>
      <c r="DB6" s="264">
        <v>271583004850.63992</v>
      </c>
      <c r="DC6" s="264">
        <v>280159659357</v>
      </c>
      <c r="DD6" s="264">
        <v>4894</v>
      </c>
      <c r="DG6" s="328"/>
      <c r="DH6" s="326"/>
      <c r="DJ6" s="332" t="s">
        <v>648</v>
      </c>
      <c r="DK6" s="330">
        <v>2798121194.0599999</v>
      </c>
      <c r="DM6" s="331" t="s">
        <v>648</v>
      </c>
      <c r="DN6" s="333">
        <v>4306630408.8000002</v>
      </c>
    </row>
    <row r="7" spans="1:118" x14ac:dyDescent="0.25">
      <c r="A7" s="143" t="s">
        <v>197</v>
      </c>
      <c r="B7" s="179" t="s">
        <v>521</v>
      </c>
      <c r="C7" s="179" t="s">
        <v>522</v>
      </c>
      <c r="D7" s="179" t="s">
        <v>523</v>
      </c>
      <c r="E7" s="198"/>
      <c r="F7" s="200" t="s">
        <v>523</v>
      </c>
      <c r="G7" s="200" t="s">
        <v>521</v>
      </c>
      <c r="H7" s="200" t="s">
        <v>522</v>
      </c>
      <c r="I7" s="148" t="s">
        <v>204</v>
      </c>
      <c r="J7" s="143" t="s">
        <v>205</v>
      </c>
      <c r="K7" s="224" t="s">
        <v>524</v>
      </c>
      <c r="L7" s="224" t="s">
        <v>525</v>
      </c>
      <c r="M7" s="226" t="s">
        <v>522</v>
      </c>
      <c r="N7" s="148" t="s">
        <v>210</v>
      </c>
      <c r="O7" s="231" t="s">
        <v>503</v>
      </c>
      <c r="P7" s="231" t="s">
        <v>504</v>
      </c>
      <c r="Q7" s="231" t="s">
        <v>505</v>
      </c>
      <c r="S7" s="242"/>
      <c r="T7" s="247"/>
      <c r="U7" s="247"/>
      <c r="V7" s="247"/>
      <c r="W7" s="247"/>
      <c r="X7" s="247"/>
      <c r="Y7" s="234"/>
      <c r="Z7" s="242" t="s">
        <v>557</v>
      </c>
      <c r="AA7" s="242">
        <v>5208410</v>
      </c>
      <c r="AB7" s="242">
        <v>104</v>
      </c>
      <c r="AC7" s="242">
        <v>27</v>
      </c>
      <c r="AD7" s="242">
        <v>39723</v>
      </c>
      <c r="AE7" s="242">
        <v>1</v>
      </c>
      <c r="AF7" s="242"/>
      <c r="AG7" s="242" t="s">
        <v>560</v>
      </c>
      <c r="AH7" s="242">
        <v>0</v>
      </c>
      <c r="AI7" s="242">
        <v>0</v>
      </c>
      <c r="AJ7" s="242">
        <v>0</v>
      </c>
      <c r="AK7" s="242">
        <v>0</v>
      </c>
      <c r="AL7" s="242">
        <v>0</v>
      </c>
      <c r="AM7" s="234"/>
      <c r="AN7" s="242" t="s">
        <v>560</v>
      </c>
      <c r="AO7" s="242">
        <v>0</v>
      </c>
      <c r="AP7" s="242">
        <v>0</v>
      </c>
      <c r="AQ7" s="242">
        <v>0</v>
      </c>
      <c r="AR7" s="242">
        <v>0</v>
      </c>
      <c r="AS7" s="242">
        <v>0</v>
      </c>
      <c r="AT7" s="234"/>
      <c r="AU7" s="242" t="s">
        <v>560</v>
      </c>
      <c r="AV7" s="242">
        <v>0</v>
      </c>
      <c r="AW7" s="242">
        <v>0</v>
      </c>
      <c r="AX7" s="242">
        <v>0</v>
      </c>
      <c r="AY7" s="242">
        <v>0</v>
      </c>
      <c r="AZ7" s="242">
        <v>0</v>
      </c>
      <c r="BA7" s="234"/>
      <c r="BB7" s="242" t="s">
        <v>560</v>
      </c>
      <c r="BC7" s="242">
        <v>0</v>
      </c>
      <c r="BD7" s="242">
        <v>0</v>
      </c>
      <c r="BE7" s="242">
        <v>0</v>
      </c>
      <c r="BF7" s="242">
        <v>0</v>
      </c>
      <c r="BG7" s="242">
        <v>0</v>
      </c>
      <c r="BH7" s="236" t="s">
        <v>560</v>
      </c>
      <c r="BI7" s="242">
        <v>0</v>
      </c>
      <c r="BJ7" s="242">
        <v>0</v>
      </c>
      <c r="BK7" s="242">
        <v>0</v>
      </c>
      <c r="BL7" s="242">
        <v>0</v>
      </c>
      <c r="BM7" s="242">
        <v>0</v>
      </c>
      <c r="BN7" s="242"/>
      <c r="BO7" s="241" t="s">
        <v>450</v>
      </c>
      <c r="BP7" s="253" t="s">
        <v>550</v>
      </c>
      <c r="BQ7" s="253" t="s">
        <v>551</v>
      </c>
      <c r="BR7" s="253" t="s">
        <v>552</v>
      </c>
      <c r="BS7" s="236"/>
      <c r="BT7" s="254"/>
      <c r="BU7" s="254"/>
      <c r="BV7" s="254"/>
      <c r="BW7" s="254"/>
      <c r="BX7" s="254"/>
      <c r="BY7" s="254"/>
      <c r="BZ7" s="254"/>
      <c r="CA7" s="254"/>
      <c r="CB7" s="254"/>
      <c r="CC7" s="234"/>
      <c r="CD7" s="234"/>
      <c r="CE7" s="234"/>
      <c r="CF7" s="234"/>
      <c r="CG7" s="254">
        <v>2019</v>
      </c>
      <c r="CH7" s="254">
        <v>249</v>
      </c>
      <c r="CI7" s="234"/>
      <c r="CJ7" s="236" t="s">
        <v>620</v>
      </c>
      <c r="CK7" s="236">
        <v>10949641527748</v>
      </c>
      <c r="CL7" s="236"/>
      <c r="CM7" s="236" t="s">
        <v>620</v>
      </c>
      <c r="CN7" s="236">
        <v>21499151330509</v>
      </c>
      <c r="CO7" s="236"/>
      <c r="CP7" s="236" t="s">
        <v>620</v>
      </c>
      <c r="CQ7" s="236">
        <v>967583858534</v>
      </c>
      <c r="CR7" s="234"/>
      <c r="CS7" s="266">
        <v>2020</v>
      </c>
      <c r="CT7" s="264">
        <v>175</v>
      </c>
      <c r="CU7" s="264" t="s">
        <v>639</v>
      </c>
      <c r="CV7" s="264">
        <v>24229017344.96994</v>
      </c>
      <c r="CW7" s="264">
        <v>21221267621</v>
      </c>
      <c r="CX7" s="264">
        <v>29367</v>
      </c>
      <c r="CY7" s="264">
        <v>1104694685172.4902</v>
      </c>
      <c r="CZ7" s="264">
        <v>1147632128323</v>
      </c>
      <c r="DA7" s="264">
        <v>14784</v>
      </c>
      <c r="DB7" s="264">
        <v>1080465667827.5201</v>
      </c>
      <c r="DC7" s="264">
        <v>1126410860702</v>
      </c>
      <c r="DD7" s="264">
        <v>14583</v>
      </c>
      <c r="DJ7" s="10" t="s">
        <v>650</v>
      </c>
      <c r="DK7" s="371">
        <v>27181531702.779999</v>
      </c>
      <c r="DM7" s="10" t="s">
        <v>650</v>
      </c>
      <c r="DN7" s="371">
        <v>4409409248.5</v>
      </c>
    </row>
    <row r="8" spans="1:118" x14ac:dyDescent="0.25">
      <c r="B8" s="179">
        <v>82472037015</v>
      </c>
      <c r="C8" s="179">
        <v>5137534334622.1035</v>
      </c>
      <c r="D8" s="185">
        <v>76554772</v>
      </c>
      <c r="E8" s="198"/>
      <c r="F8" s="200">
        <v>13577</v>
      </c>
      <c r="G8" s="200">
        <v>7534548549</v>
      </c>
      <c r="H8" s="214">
        <v>237941663503.98383</v>
      </c>
      <c r="J8" s="147" t="str">
        <f>K8&amp;L8</f>
        <v>ABuy</v>
      </c>
      <c r="K8" s="223" t="s">
        <v>526</v>
      </c>
      <c r="L8" s="223" t="s">
        <v>527</v>
      </c>
      <c r="M8" s="227">
        <v>199332842508.59775</v>
      </c>
      <c r="O8" s="233">
        <v>899391332855.59998</v>
      </c>
      <c r="P8" s="233">
        <v>-1013558327953.39</v>
      </c>
      <c r="Q8" s="230">
        <v>-114166995097.78999</v>
      </c>
      <c r="S8" s="242"/>
      <c r="T8" s="247"/>
      <c r="U8" s="247"/>
      <c r="V8" s="247"/>
      <c r="W8" s="247"/>
      <c r="X8" s="247"/>
      <c r="Y8" s="234"/>
      <c r="Z8" s="242" t="s">
        <v>558</v>
      </c>
      <c r="AA8" s="242">
        <v>0</v>
      </c>
      <c r="AB8" s="242">
        <v>0</v>
      </c>
      <c r="AC8" s="242">
        <v>0</v>
      </c>
      <c r="AD8" s="242">
        <v>0</v>
      </c>
      <c r="AE8" s="242">
        <v>0</v>
      </c>
      <c r="AF8" s="242"/>
      <c r="AG8" s="242" t="s">
        <v>561</v>
      </c>
      <c r="AH8" s="242">
        <v>0</v>
      </c>
      <c r="AI8" s="242">
        <v>0</v>
      </c>
      <c r="AJ8" s="242">
        <v>0</v>
      </c>
      <c r="AK8" s="242">
        <v>0</v>
      </c>
      <c r="AL8" s="242">
        <v>0</v>
      </c>
      <c r="AM8" s="234"/>
      <c r="AN8" s="242" t="s">
        <v>561</v>
      </c>
      <c r="AO8" s="242">
        <v>0</v>
      </c>
      <c r="AP8" s="242">
        <v>0</v>
      </c>
      <c r="AQ8" s="242">
        <v>0</v>
      </c>
      <c r="AR8" s="242">
        <v>0</v>
      </c>
      <c r="AS8" s="242">
        <v>0</v>
      </c>
      <c r="AT8" s="234"/>
      <c r="AU8" s="242" t="s">
        <v>561</v>
      </c>
      <c r="AV8" s="242">
        <v>0</v>
      </c>
      <c r="AW8" s="242">
        <v>0</v>
      </c>
      <c r="AX8" s="242">
        <v>0</v>
      </c>
      <c r="AY8" s="242">
        <v>0</v>
      </c>
      <c r="AZ8" s="242">
        <v>0</v>
      </c>
      <c r="BA8" s="234"/>
      <c r="BB8" s="242" t="s">
        <v>561</v>
      </c>
      <c r="BC8" s="242">
        <v>0</v>
      </c>
      <c r="BD8" s="242">
        <v>0</v>
      </c>
      <c r="BE8" s="242">
        <v>0</v>
      </c>
      <c r="BF8" s="242">
        <v>0</v>
      </c>
      <c r="BG8" s="242">
        <v>0</v>
      </c>
      <c r="BH8" s="236" t="s">
        <v>561</v>
      </c>
      <c r="BI8" s="242">
        <v>0</v>
      </c>
      <c r="BJ8" s="242">
        <v>0</v>
      </c>
      <c r="BK8" s="242">
        <v>0</v>
      </c>
      <c r="BL8" s="242">
        <v>0</v>
      </c>
      <c r="BM8" s="242">
        <v>0</v>
      </c>
      <c r="BN8" s="242"/>
      <c r="BO8" s="236"/>
      <c r="BP8" s="252">
        <v>1536885314560.0483</v>
      </c>
      <c r="BQ8" s="252">
        <v>29274864</v>
      </c>
      <c r="BR8" s="252">
        <v>1082861</v>
      </c>
      <c r="BS8" s="234"/>
      <c r="BT8" s="244"/>
      <c r="BU8" s="244"/>
      <c r="BV8" s="244"/>
      <c r="BW8" s="244"/>
      <c r="BX8" s="244"/>
      <c r="BY8" s="244"/>
      <c r="BZ8" s="244"/>
      <c r="CA8" s="244"/>
      <c r="CB8" s="244"/>
      <c r="CC8" s="256" t="s">
        <v>483</v>
      </c>
      <c r="CD8" s="255" t="s">
        <v>617</v>
      </c>
      <c r="CE8" s="255" t="s">
        <v>619</v>
      </c>
      <c r="CF8" s="234"/>
      <c r="CG8" s="234"/>
      <c r="CH8" s="234"/>
      <c r="CI8" s="234"/>
      <c r="CJ8" s="236" t="s">
        <v>621</v>
      </c>
      <c r="CK8" s="236">
        <v>10566924117905.387</v>
      </c>
      <c r="CL8" s="236"/>
      <c r="CM8" s="236" t="s">
        <v>621</v>
      </c>
      <c r="CN8" s="236">
        <v>20832617297794.414</v>
      </c>
      <c r="CO8" s="236"/>
      <c r="CP8" s="236" t="s">
        <v>621</v>
      </c>
      <c r="CQ8" s="236">
        <v>343928304681.70007</v>
      </c>
      <c r="CR8" s="234"/>
      <c r="CS8" s="266">
        <v>2020</v>
      </c>
      <c r="CT8" s="264">
        <v>27</v>
      </c>
      <c r="CU8" s="264" t="s">
        <v>640</v>
      </c>
      <c r="CV8" s="264">
        <v>-29372776489.920006</v>
      </c>
      <c r="CW8" s="264">
        <v>-36721753845</v>
      </c>
      <c r="CX8" s="264">
        <v>643</v>
      </c>
      <c r="CY8" s="264">
        <v>28350104676.700001</v>
      </c>
      <c r="CZ8" s="264">
        <v>27682625837</v>
      </c>
      <c r="DA8" s="264">
        <v>154</v>
      </c>
      <c r="DB8" s="264">
        <v>57722881166.620003</v>
      </c>
      <c r="DC8" s="264">
        <v>64404379682</v>
      </c>
      <c r="DD8" s="264">
        <v>489</v>
      </c>
    </row>
    <row r="9" spans="1:118" x14ac:dyDescent="0.25">
      <c r="B9" s="178"/>
      <c r="C9" s="178"/>
      <c r="D9" s="178"/>
      <c r="E9" s="198"/>
      <c r="F9" s="198"/>
      <c r="G9" s="198"/>
      <c r="H9" s="198"/>
      <c r="J9" s="147" t="str">
        <f t="shared" ref="J9:J11" si="1">K9&amp;L9</f>
        <v>PBuy</v>
      </c>
      <c r="K9" s="223" t="s">
        <v>528</v>
      </c>
      <c r="L9" s="223" t="s">
        <v>527</v>
      </c>
      <c r="M9" s="227">
        <v>314212879682.32062</v>
      </c>
      <c r="N9" s="19"/>
      <c r="O9" s="228"/>
      <c r="P9" s="228"/>
      <c r="Q9" s="228"/>
      <c r="S9" s="242"/>
      <c r="T9" s="247"/>
      <c r="U9" s="247"/>
      <c r="V9" s="247"/>
      <c r="W9" s="247"/>
      <c r="X9" s="247"/>
      <c r="Y9" s="234"/>
      <c r="Z9" s="242" t="s">
        <v>558</v>
      </c>
      <c r="AA9" s="242">
        <v>53380</v>
      </c>
      <c r="AB9" s="242">
        <v>2</v>
      </c>
      <c r="AC9" s="242">
        <v>2</v>
      </c>
      <c r="AD9" s="242">
        <v>1</v>
      </c>
      <c r="AE9" s="242">
        <v>1</v>
      </c>
      <c r="AF9" s="242"/>
      <c r="AG9" s="242" t="s">
        <v>562</v>
      </c>
      <c r="AH9" s="242">
        <v>0</v>
      </c>
      <c r="AI9" s="242">
        <v>0</v>
      </c>
      <c r="AJ9" s="242">
        <v>0</v>
      </c>
      <c r="AK9" s="242">
        <v>45</v>
      </c>
      <c r="AL9" s="242">
        <v>0</v>
      </c>
      <c r="AM9" s="234"/>
      <c r="AN9" s="242" t="s">
        <v>562</v>
      </c>
      <c r="AO9" s="242">
        <v>102100</v>
      </c>
      <c r="AP9" s="242">
        <v>17</v>
      </c>
      <c r="AQ9" s="242">
        <v>6</v>
      </c>
      <c r="AR9" s="242">
        <v>2000</v>
      </c>
      <c r="AS9" s="242">
        <v>0</v>
      </c>
      <c r="AT9" s="234"/>
      <c r="AU9" s="242" t="s">
        <v>562</v>
      </c>
      <c r="AV9" s="242">
        <v>0</v>
      </c>
      <c r="AW9" s="242">
        <v>0</v>
      </c>
      <c r="AX9" s="242">
        <v>0</v>
      </c>
      <c r="AY9" s="242">
        <v>36</v>
      </c>
      <c r="AZ9" s="242">
        <v>0</v>
      </c>
      <c r="BA9" s="234"/>
      <c r="BB9" s="242" t="s">
        <v>562</v>
      </c>
      <c r="BC9" s="242">
        <v>0</v>
      </c>
      <c r="BD9" s="242">
        <v>0</v>
      </c>
      <c r="BE9" s="242">
        <v>0</v>
      </c>
      <c r="BF9" s="242">
        <v>3230</v>
      </c>
      <c r="BG9" s="242">
        <v>0</v>
      </c>
      <c r="BH9" s="236" t="s">
        <v>562</v>
      </c>
      <c r="BI9" s="242">
        <v>0</v>
      </c>
      <c r="BJ9" s="242">
        <v>0</v>
      </c>
      <c r="BK9" s="242">
        <v>0</v>
      </c>
      <c r="BL9" s="242">
        <v>170</v>
      </c>
      <c r="BM9" s="242">
        <v>0</v>
      </c>
      <c r="BN9" s="242"/>
      <c r="BO9" s="236"/>
      <c r="BP9" s="236"/>
      <c r="BQ9" s="236"/>
      <c r="BR9" s="236"/>
      <c r="BS9" s="245" t="s">
        <v>478</v>
      </c>
      <c r="BT9" s="255" t="s">
        <v>603</v>
      </c>
      <c r="BU9" s="255" t="s">
        <v>604</v>
      </c>
      <c r="BV9" s="255" t="s">
        <v>605</v>
      </c>
      <c r="BW9" s="255" t="s">
        <v>606</v>
      </c>
      <c r="BX9" s="255" t="s">
        <v>607</v>
      </c>
      <c r="BY9" s="255" t="s">
        <v>608</v>
      </c>
      <c r="BZ9" s="255" t="s">
        <v>609</v>
      </c>
      <c r="CA9" s="255" t="s">
        <v>610</v>
      </c>
      <c r="CB9" s="255" t="s">
        <v>611</v>
      </c>
      <c r="CC9" s="234"/>
      <c r="CD9" s="258">
        <v>324941428717343.81</v>
      </c>
      <c r="CE9" s="261">
        <v>405478948050.57434</v>
      </c>
      <c r="CF9" s="234"/>
      <c r="CG9" s="234"/>
      <c r="CH9" s="234"/>
      <c r="CI9" s="234"/>
      <c r="CJ9" s="234"/>
      <c r="CK9" s="234"/>
      <c r="CL9" s="236"/>
      <c r="CM9" s="236"/>
      <c r="CN9" s="236"/>
      <c r="CO9" s="236"/>
      <c r="CP9" s="236"/>
      <c r="CQ9" s="236"/>
      <c r="CR9" s="234"/>
      <c r="CS9" s="234"/>
      <c r="CT9" s="234"/>
      <c r="CU9" s="234"/>
      <c r="CV9" s="234"/>
      <c r="CW9" s="234"/>
      <c r="CX9" s="234"/>
      <c r="CY9" s="234"/>
      <c r="CZ9" s="234"/>
      <c r="DA9" s="234"/>
      <c r="DB9" s="234"/>
      <c r="DC9" s="234"/>
      <c r="DD9" s="234"/>
    </row>
    <row r="10" spans="1:118" x14ac:dyDescent="0.25">
      <c r="A10" s="143" t="s">
        <v>198</v>
      </c>
      <c r="B10" s="180"/>
      <c r="C10" s="180"/>
      <c r="D10" s="180"/>
      <c r="E10" s="210"/>
      <c r="F10" s="210"/>
      <c r="G10" s="210"/>
      <c r="H10" s="210"/>
      <c r="J10" s="147" t="str">
        <f t="shared" si="1"/>
        <v>ASell</v>
      </c>
      <c r="K10" s="223" t="s">
        <v>526</v>
      </c>
      <c r="L10" s="223" t="s">
        <v>529</v>
      </c>
      <c r="M10" s="227">
        <v>207935348964.29877</v>
      </c>
      <c r="N10" s="156" t="s">
        <v>198</v>
      </c>
      <c r="O10" s="232" t="s">
        <v>503</v>
      </c>
      <c r="P10" s="232" t="s">
        <v>504</v>
      </c>
      <c r="Q10" s="232" t="s">
        <v>505</v>
      </c>
      <c r="S10" s="242"/>
      <c r="T10" s="247"/>
      <c r="U10" s="247"/>
      <c r="V10" s="247"/>
      <c r="W10" s="247"/>
      <c r="X10" s="247"/>
      <c r="Y10" s="234"/>
      <c r="Z10" s="242" t="s">
        <v>559</v>
      </c>
      <c r="AA10" s="242">
        <v>0</v>
      </c>
      <c r="AB10" s="242">
        <v>0</v>
      </c>
      <c r="AC10" s="242">
        <v>0</v>
      </c>
      <c r="AD10" s="242">
        <v>0</v>
      </c>
      <c r="AE10" s="242">
        <v>0</v>
      </c>
      <c r="AF10" s="242"/>
      <c r="AG10" s="242" t="s">
        <v>563</v>
      </c>
      <c r="AH10" s="242">
        <v>0</v>
      </c>
      <c r="AI10" s="242">
        <v>0</v>
      </c>
      <c r="AJ10" s="242">
        <v>0</v>
      </c>
      <c r="AK10" s="242">
        <v>0</v>
      </c>
      <c r="AL10" s="242">
        <v>0</v>
      </c>
      <c r="AM10" s="234"/>
      <c r="AN10" s="242" t="s">
        <v>563</v>
      </c>
      <c r="AO10" s="242">
        <v>0</v>
      </c>
      <c r="AP10" s="242">
        <v>0</v>
      </c>
      <c r="AQ10" s="242">
        <v>0</v>
      </c>
      <c r="AR10" s="242">
        <v>0</v>
      </c>
      <c r="AS10" s="242">
        <v>0</v>
      </c>
      <c r="AT10" s="234"/>
      <c r="AU10" s="242" t="s">
        <v>563</v>
      </c>
      <c r="AV10" s="242">
        <v>0</v>
      </c>
      <c r="AW10" s="242">
        <v>0</v>
      </c>
      <c r="AX10" s="242">
        <v>0</v>
      </c>
      <c r="AY10" s="242">
        <v>0</v>
      </c>
      <c r="AZ10" s="242">
        <v>0</v>
      </c>
      <c r="BA10" s="234"/>
      <c r="BB10" s="242" t="s">
        <v>563</v>
      </c>
      <c r="BC10" s="242">
        <v>0</v>
      </c>
      <c r="BD10" s="242">
        <v>0</v>
      </c>
      <c r="BE10" s="242">
        <v>0</v>
      </c>
      <c r="BF10" s="242">
        <v>0</v>
      </c>
      <c r="BG10" s="242">
        <v>0</v>
      </c>
      <c r="BH10" s="236" t="s">
        <v>563</v>
      </c>
      <c r="BI10" s="242">
        <v>0</v>
      </c>
      <c r="BJ10" s="242">
        <v>0</v>
      </c>
      <c r="BK10" s="242">
        <v>0</v>
      </c>
      <c r="BL10" s="242">
        <v>0</v>
      </c>
      <c r="BM10" s="242">
        <v>0</v>
      </c>
      <c r="BN10" s="242"/>
      <c r="BO10" s="241" t="s">
        <v>451</v>
      </c>
      <c r="BP10" s="253" t="s">
        <v>550</v>
      </c>
      <c r="BQ10" s="253" t="s">
        <v>551</v>
      </c>
      <c r="BR10" s="253" t="s">
        <v>552</v>
      </c>
      <c r="BS10" s="234"/>
      <c r="BT10" s="254" t="s">
        <v>137</v>
      </c>
      <c r="BU10" s="254">
        <v>39</v>
      </c>
      <c r="BV10" s="254">
        <v>0</v>
      </c>
      <c r="BW10" s="254">
        <v>2</v>
      </c>
      <c r="BX10" s="254">
        <v>1</v>
      </c>
      <c r="BY10" s="254">
        <v>0</v>
      </c>
      <c r="BZ10" s="254">
        <v>36</v>
      </c>
      <c r="CA10" s="254">
        <v>29</v>
      </c>
      <c r="CB10" s="254">
        <v>10</v>
      </c>
      <c r="CC10" s="234"/>
      <c r="CD10" s="234"/>
      <c r="CE10" s="234"/>
      <c r="CF10" s="234"/>
      <c r="CG10" s="234"/>
      <c r="CH10" s="234"/>
      <c r="CI10" s="234"/>
      <c r="CJ10" s="234"/>
      <c r="CK10" s="236"/>
      <c r="CL10" s="236"/>
      <c r="CM10" s="236"/>
      <c r="CN10" s="236"/>
      <c r="CO10" s="236"/>
      <c r="CP10" s="236"/>
      <c r="CQ10" s="236"/>
      <c r="CR10" s="234"/>
      <c r="CS10" s="234"/>
      <c r="CT10" s="234"/>
      <c r="CU10" s="234"/>
      <c r="CV10" s="234"/>
      <c r="CW10" s="234"/>
      <c r="CX10" s="234"/>
      <c r="CY10" s="234"/>
      <c r="CZ10" s="234"/>
      <c r="DA10" s="234"/>
      <c r="DB10" s="234"/>
      <c r="DC10" s="234"/>
      <c r="DD10" s="234"/>
    </row>
    <row r="11" spans="1:118" x14ac:dyDescent="0.25">
      <c r="B11" s="180"/>
      <c r="C11" s="180"/>
      <c r="D11" s="180"/>
      <c r="E11" s="210"/>
      <c r="F11" s="210"/>
      <c r="G11" s="210"/>
      <c r="H11" s="210"/>
      <c r="J11" s="147" t="str">
        <f t="shared" si="1"/>
        <v>PSell</v>
      </c>
      <c r="K11" s="223" t="s">
        <v>528</v>
      </c>
      <c r="L11" s="223" t="s">
        <v>529</v>
      </c>
      <c r="M11" s="227">
        <v>305610373226.61969</v>
      </c>
      <c r="N11" s="151"/>
      <c r="O11" s="324">
        <v>969468452821</v>
      </c>
      <c r="P11" s="324">
        <v>-970485061219</v>
      </c>
      <c r="Q11" s="324">
        <v>-1016608398</v>
      </c>
      <c r="S11" s="242"/>
      <c r="T11" s="247"/>
      <c r="U11" s="247"/>
      <c r="V11" s="247"/>
      <c r="W11" s="247"/>
      <c r="X11" s="247"/>
      <c r="Y11" s="234"/>
      <c r="Z11" s="242" t="s">
        <v>559</v>
      </c>
      <c r="AA11" s="242">
        <v>277500</v>
      </c>
      <c r="AB11" s="242">
        <v>6</v>
      </c>
      <c r="AC11" s="242">
        <v>2</v>
      </c>
      <c r="AD11" s="242">
        <v>640</v>
      </c>
      <c r="AE11" s="242">
        <v>1</v>
      </c>
      <c r="AF11" s="242"/>
      <c r="AG11" s="242" t="s">
        <v>564</v>
      </c>
      <c r="AH11" s="242">
        <v>0</v>
      </c>
      <c r="AI11" s="242">
        <v>0</v>
      </c>
      <c r="AJ11" s="242">
        <v>0</v>
      </c>
      <c r="AK11" s="242">
        <v>0</v>
      </c>
      <c r="AL11" s="242">
        <v>0</v>
      </c>
      <c r="AM11" s="234"/>
      <c r="AN11" s="242" t="s">
        <v>564</v>
      </c>
      <c r="AO11" s="242">
        <v>0</v>
      </c>
      <c r="AP11" s="242">
        <v>0</v>
      </c>
      <c r="AQ11" s="242">
        <v>0</v>
      </c>
      <c r="AR11" s="242">
        <v>0</v>
      </c>
      <c r="AS11" s="242">
        <v>0</v>
      </c>
      <c r="AT11" s="234"/>
      <c r="AU11" s="242" t="s">
        <v>564</v>
      </c>
      <c r="AV11" s="242">
        <v>0</v>
      </c>
      <c r="AW11" s="242">
        <v>0</v>
      </c>
      <c r="AX11" s="242">
        <v>0</v>
      </c>
      <c r="AY11" s="242">
        <v>0</v>
      </c>
      <c r="AZ11" s="242">
        <v>0</v>
      </c>
      <c r="BA11" s="234"/>
      <c r="BB11" s="242" t="s">
        <v>564</v>
      </c>
      <c r="BC11" s="242">
        <v>0</v>
      </c>
      <c r="BD11" s="242">
        <v>0</v>
      </c>
      <c r="BE11" s="242">
        <v>0</v>
      </c>
      <c r="BF11" s="242">
        <v>0</v>
      </c>
      <c r="BG11" s="242">
        <v>0</v>
      </c>
      <c r="BH11" s="236" t="s">
        <v>564</v>
      </c>
      <c r="BI11" s="242">
        <v>0</v>
      </c>
      <c r="BJ11" s="242">
        <v>0</v>
      </c>
      <c r="BK11" s="242">
        <v>0</v>
      </c>
      <c r="BL11" s="242">
        <v>0</v>
      </c>
      <c r="BM11" s="242">
        <v>0</v>
      </c>
      <c r="BN11" s="242"/>
      <c r="BO11" s="236"/>
      <c r="BP11" s="252">
        <v>13195341236.530001</v>
      </c>
      <c r="BQ11" s="252">
        <v>4386527</v>
      </c>
      <c r="BR11" s="252">
        <v>4570</v>
      </c>
      <c r="BS11" s="234"/>
      <c r="BT11" s="254" t="s">
        <v>612</v>
      </c>
      <c r="BU11" s="254">
        <v>1</v>
      </c>
      <c r="BV11" s="254">
        <v>0</v>
      </c>
      <c r="BW11" s="254">
        <v>0</v>
      </c>
      <c r="BX11" s="254">
        <v>0</v>
      </c>
      <c r="BY11" s="254">
        <v>0</v>
      </c>
      <c r="BZ11" s="254">
        <v>1</v>
      </c>
      <c r="CA11" s="254">
        <v>1</v>
      </c>
      <c r="CB11" s="254">
        <v>0</v>
      </c>
      <c r="CC11" s="256" t="s">
        <v>484</v>
      </c>
      <c r="CD11" s="255" t="s">
        <v>617</v>
      </c>
      <c r="CE11" s="255" t="s">
        <v>619</v>
      </c>
      <c r="CF11" s="234"/>
      <c r="CG11" s="234"/>
      <c r="CH11" s="234"/>
      <c r="CI11" s="256" t="s">
        <v>490</v>
      </c>
      <c r="CJ11" s="236" t="s">
        <v>116</v>
      </c>
      <c r="CK11" s="236">
        <v>291499</v>
      </c>
      <c r="CL11" s="256" t="s">
        <v>493</v>
      </c>
      <c r="CM11" s="236" t="s">
        <v>116</v>
      </c>
      <c r="CN11" s="236">
        <v>177102</v>
      </c>
      <c r="CO11" s="256" t="s">
        <v>496</v>
      </c>
      <c r="CP11" s="236" t="s">
        <v>116</v>
      </c>
      <c r="CQ11" s="236">
        <v>9101</v>
      </c>
      <c r="CR11" s="234"/>
      <c r="CS11" s="234"/>
      <c r="CT11" s="234"/>
      <c r="CU11" s="234"/>
      <c r="CV11" s="234"/>
      <c r="CW11" s="234"/>
      <c r="CX11" s="234"/>
      <c r="CY11" s="234"/>
      <c r="CZ11" s="234"/>
      <c r="DA11" s="234"/>
      <c r="DB11" s="234"/>
      <c r="DC11" s="234"/>
      <c r="DD11" s="234"/>
    </row>
    <row r="12" spans="1:118" x14ac:dyDescent="0.25">
      <c r="B12" s="180"/>
      <c r="C12" s="180"/>
      <c r="D12" s="180"/>
      <c r="E12" s="210"/>
      <c r="F12" s="210"/>
      <c r="G12" s="210"/>
      <c r="H12" s="210"/>
      <c r="J12" s="147"/>
      <c r="K12" s="220"/>
      <c r="L12" s="219"/>
      <c r="M12" s="217"/>
      <c r="N12" s="151"/>
      <c r="O12" s="229"/>
      <c r="P12" s="229"/>
      <c r="Q12" s="229"/>
      <c r="S12" s="242"/>
      <c r="T12" s="247"/>
      <c r="U12" s="247"/>
      <c r="V12" s="247"/>
      <c r="W12" s="247"/>
      <c r="X12" s="247"/>
      <c r="Y12" s="234"/>
      <c r="Z12" s="242" t="s">
        <v>560</v>
      </c>
      <c r="AA12" s="242">
        <v>0</v>
      </c>
      <c r="AB12" s="242">
        <v>0</v>
      </c>
      <c r="AC12" s="242">
        <v>0</v>
      </c>
      <c r="AD12" s="242">
        <v>0</v>
      </c>
      <c r="AE12" s="242">
        <v>0</v>
      </c>
      <c r="AF12" s="242"/>
      <c r="AG12" s="242" t="s">
        <v>565</v>
      </c>
      <c r="AH12" s="242">
        <v>0</v>
      </c>
      <c r="AI12" s="242">
        <v>0</v>
      </c>
      <c r="AJ12" s="242">
        <v>0</v>
      </c>
      <c r="AK12" s="242">
        <v>0</v>
      </c>
      <c r="AL12" s="242">
        <v>0</v>
      </c>
      <c r="AM12" s="234"/>
      <c r="AN12" s="242" t="s">
        <v>565</v>
      </c>
      <c r="AO12" s="242">
        <v>0</v>
      </c>
      <c r="AP12" s="242">
        <v>0</v>
      </c>
      <c r="AQ12" s="242">
        <v>0</v>
      </c>
      <c r="AR12" s="242">
        <v>0</v>
      </c>
      <c r="AS12" s="242">
        <v>0</v>
      </c>
      <c r="AT12" s="234"/>
      <c r="AU12" s="242" t="s">
        <v>565</v>
      </c>
      <c r="AV12" s="242">
        <v>0</v>
      </c>
      <c r="AW12" s="242">
        <v>0</v>
      </c>
      <c r="AX12" s="242">
        <v>0</v>
      </c>
      <c r="AY12" s="242">
        <v>0</v>
      </c>
      <c r="AZ12" s="242">
        <v>0</v>
      </c>
      <c r="BA12" s="234"/>
      <c r="BB12" s="242" t="s">
        <v>565</v>
      </c>
      <c r="BC12" s="242">
        <v>0</v>
      </c>
      <c r="BD12" s="242">
        <v>0</v>
      </c>
      <c r="BE12" s="242">
        <v>0</v>
      </c>
      <c r="BF12" s="242">
        <v>0</v>
      </c>
      <c r="BG12" s="242">
        <v>0</v>
      </c>
      <c r="BH12" s="236" t="s">
        <v>565</v>
      </c>
      <c r="BI12" s="242">
        <v>0</v>
      </c>
      <c r="BJ12" s="242">
        <v>0</v>
      </c>
      <c r="BK12" s="242">
        <v>0</v>
      </c>
      <c r="BL12" s="242">
        <v>0</v>
      </c>
      <c r="BM12" s="242">
        <v>0</v>
      </c>
      <c r="BN12" s="242"/>
      <c r="BO12" s="236"/>
      <c r="BP12" s="252"/>
      <c r="BQ12" s="252"/>
      <c r="BR12" s="252"/>
      <c r="BS12" s="234"/>
      <c r="BT12" s="254" t="s">
        <v>613</v>
      </c>
      <c r="BU12" s="254">
        <v>298</v>
      </c>
      <c r="BV12" s="254">
        <v>5</v>
      </c>
      <c r="BW12" s="254">
        <v>17</v>
      </c>
      <c r="BX12" s="254">
        <v>0</v>
      </c>
      <c r="BY12" s="254">
        <v>1</v>
      </c>
      <c r="BZ12" s="254">
        <v>287</v>
      </c>
      <c r="CA12" s="254">
        <v>239</v>
      </c>
      <c r="CB12" s="254">
        <v>59</v>
      </c>
      <c r="CC12" s="234"/>
      <c r="CD12" s="258">
        <v>3581171077890820.5</v>
      </c>
      <c r="CE12" s="261">
        <v>5648829806316.6328</v>
      </c>
      <c r="CF12" s="234"/>
      <c r="CG12" s="234"/>
      <c r="CH12" s="234"/>
      <c r="CI12" s="236"/>
      <c r="CJ12" s="236" t="s">
        <v>620</v>
      </c>
      <c r="CK12" s="236">
        <v>9916268331938</v>
      </c>
      <c r="CL12" s="236"/>
      <c r="CM12" s="236" t="s">
        <v>620</v>
      </c>
      <c r="CN12" s="236">
        <v>25797846075118</v>
      </c>
      <c r="CO12" s="236"/>
      <c r="CP12" s="236" t="s">
        <v>620</v>
      </c>
      <c r="CQ12" s="236">
        <v>717636098317</v>
      </c>
      <c r="CR12" s="234"/>
      <c r="CS12" s="234"/>
      <c r="CT12" s="234"/>
      <c r="CU12" s="234"/>
      <c r="CV12" s="234"/>
      <c r="CW12" s="234"/>
      <c r="CX12" s="234"/>
      <c r="CY12" s="234"/>
      <c r="CZ12" s="234"/>
      <c r="DA12" s="234"/>
      <c r="DB12" s="234"/>
      <c r="DC12" s="234"/>
      <c r="DD12" s="234"/>
    </row>
    <row r="13" spans="1:118" x14ac:dyDescent="0.25">
      <c r="A13" s="143" t="s">
        <v>199</v>
      </c>
      <c r="B13" s="180"/>
      <c r="C13" s="180"/>
      <c r="D13" s="180"/>
      <c r="E13" s="210"/>
      <c r="F13" s="210"/>
      <c r="G13" s="210"/>
      <c r="H13" s="210"/>
      <c r="I13" s="148" t="s">
        <v>206</v>
      </c>
      <c r="J13" s="143" t="s">
        <v>205</v>
      </c>
      <c r="K13" s="224" t="s">
        <v>524</v>
      </c>
      <c r="L13" s="224" t="s">
        <v>525</v>
      </c>
      <c r="M13" s="226" t="s">
        <v>522</v>
      </c>
      <c r="N13" s="156" t="s">
        <v>199</v>
      </c>
      <c r="O13" s="232" t="s">
        <v>503</v>
      </c>
      <c r="P13" s="232" t="s">
        <v>504</v>
      </c>
      <c r="Q13" s="232" t="s">
        <v>505</v>
      </c>
      <c r="S13" s="242"/>
      <c r="T13" s="247"/>
      <c r="U13" s="247"/>
      <c r="V13" s="247"/>
      <c r="W13" s="247"/>
      <c r="X13" s="247"/>
      <c r="Y13" s="234"/>
      <c r="Z13" s="242" t="s">
        <v>560</v>
      </c>
      <c r="AA13" s="242">
        <v>3451000</v>
      </c>
      <c r="AB13" s="242">
        <v>26</v>
      </c>
      <c r="AC13" s="242">
        <v>5</v>
      </c>
      <c r="AD13" s="242">
        <v>2004</v>
      </c>
      <c r="AE13" s="242">
        <v>1</v>
      </c>
      <c r="AF13" s="242"/>
      <c r="AG13" s="242" t="s">
        <v>566</v>
      </c>
      <c r="AH13" s="242">
        <v>0</v>
      </c>
      <c r="AI13" s="242">
        <v>0</v>
      </c>
      <c r="AJ13" s="242">
        <v>0</v>
      </c>
      <c r="AK13" s="242">
        <v>0</v>
      </c>
      <c r="AL13" s="242">
        <v>0</v>
      </c>
      <c r="AM13" s="234"/>
      <c r="AN13" s="242" t="s">
        <v>566</v>
      </c>
      <c r="AO13" s="242">
        <v>0</v>
      </c>
      <c r="AP13" s="242">
        <v>0</v>
      </c>
      <c r="AQ13" s="242">
        <v>0</v>
      </c>
      <c r="AR13" s="242">
        <v>0</v>
      </c>
      <c r="AS13" s="242">
        <v>0</v>
      </c>
      <c r="AT13" s="234"/>
      <c r="AU13" s="242" t="s">
        <v>566</v>
      </c>
      <c r="AV13" s="242">
        <v>0</v>
      </c>
      <c r="AW13" s="242">
        <v>0</v>
      </c>
      <c r="AX13" s="242">
        <v>0</v>
      </c>
      <c r="AY13" s="242">
        <v>0</v>
      </c>
      <c r="AZ13" s="242">
        <v>0</v>
      </c>
      <c r="BA13" s="234"/>
      <c r="BB13" s="242" t="s">
        <v>566</v>
      </c>
      <c r="BC13" s="242">
        <v>0</v>
      </c>
      <c r="BD13" s="242">
        <v>0</v>
      </c>
      <c r="BE13" s="242">
        <v>0</v>
      </c>
      <c r="BF13" s="242">
        <v>0</v>
      </c>
      <c r="BG13" s="242">
        <v>0</v>
      </c>
      <c r="BH13" s="236" t="s">
        <v>566</v>
      </c>
      <c r="BI13" s="242">
        <v>0</v>
      </c>
      <c r="BJ13" s="242">
        <v>0</v>
      </c>
      <c r="BK13" s="242">
        <v>0</v>
      </c>
      <c r="BL13" s="242">
        <v>0</v>
      </c>
      <c r="BM13" s="242">
        <v>0</v>
      </c>
      <c r="BN13" s="242"/>
      <c r="BO13" s="241" t="s">
        <v>463</v>
      </c>
      <c r="BP13" s="253" t="s">
        <v>553</v>
      </c>
      <c r="BQ13" s="252"/>
      <c r="BR13" s="252"/>
      <c r="BS13" s="234"/>
      <c r="BT13" s="254" t="s">
        <v>614</v>
      </c>
      <c r="BU13" s="254">
        <v>1</v>
      </c>
      <c r="BV13" s="254">
        <v>0</v>
      </c>
      <c r="BW13" s="254">
        <v>0</v>
      </c>
      <c r="BX13" s="254">
        <v>0</v>
      </c>
      <c r="BY13" s="254">
        <v>0</v>
      </c>
      <c r="BZ13" s="254">
        <v>1</v>
      </c>
      <c r="CA13" s="254">
        <v>1</v>
      </c>
      <c r="CB13" s="254">
        <v>0</v>
      </c>
      <c r="CC13" s="234"/>
      <c r="CD13" s="234"/>
      <c r="CE13" s="234"/>
      <c r="CF13" s="234"/>
      <c r="CG13" s="234"/>
      <c r="CH13" s="234"/>
      <c r="CI13" s="236"/>
      <c r="CJ13" s="236" t="s">
        <v>621</v>
      </c>
      <c r="CK13" s="236">
        <v>9975147349119.2695</v>
      </c>
      <c r="CL13" s="236"/>
      <c r="CM13" s="236" t="s">
        <v>621</v>
      </c>
      <c r="CN13" s="236">
        <v>25522146062046.758</v>
      </c>
      <c r="CO13" s="236"/>
      <c r="CP13" s="236" t="s">
        <v>621</v>
      </c>
      <c r="CQ13" s="236">
        <v>223648431733.84998</v>
      </c>
      <c r="CR13" s="234"/>
      <c r="CS13" s="234"/>
      <c r="CT13" s="234"/>
      <c r="CU13" s="234"/>
      <c r="CV13" s="234"/>
      <c r="CW13" s="234"/>
      <c r="CX13" s="234"/>
      <c r="CY13" s="234"/>
      <c r="CZ13" s="234"/>
      <c r="DA13" s="234"/>
      <c r="DB13" s="234"/>
      <c r="DC13" s="234"/>
      <c r="DD13" s="234"/>
    </row>
    <row r="14" spans="1:118" x14ac:dyDescent="0.25">
      <c r="B14" s="180"/>
      <c r="C14" s="180"/>
      <c r="D14" s="180"/>
      <c r="E14" s="210"/>
      <c r="F14" s="210"/>
      <c r="G14" s="210"/>
      <c r="H14" s="210"/>
      <c r="J14" s="147" t="str">
        <f>K14&amp;L14</f>
        <v>ABuy</v>
      </c>
      <c r="K14" s="223" t="s">
        <v>526</v>
      </c>
      <c r="L14" s="223" t="s">
        <v>527</v>
      </c>
      <c r="M14" s="227">
        <v>140298984649.82001</v>
      </c>
      <c r="N14" s="151"/>
      <c r="O14" s="324">
        <v>784579000000</v>
      </c>
      <c r="P14" s="324">
        <v>-771216000000</v>
      </c>
      <c r="Q14" s="324">
        <v>13363000000</v>
      </c>
      <c r="S14" s="234"/>
      <c r="T14" s="234"/>
      <c r="U14" s="234"/>
      <c r="V14" s="234"/>
      <c r="W14" s="234"/>
      <c r="X14" s="234"/>
      <c r="Y14" s="234"/>
      <c r="Z14" s="242" t="s">
        <v>561</v>
      </c>
      <c r="AA14" s="242">
        <v>0</v>
      </c>
      <c r="AB14" s="242">
        <v>0</v>
      </c>
      <c r="AC14" s="242">
        <v>0</v>
      </c>
      <c r="AD14" s="242">
        <v>0</v>
      </c>
      <c r="AE14" s="242">
        <v>0</v>
      </c>
      <c r="AF14" s="242"/>
      <c r="AG14" s="242" t="s">
        <v>567</v>
      </c>
      <c r="AH14" s="242">
        <v>0</v>
      </c>
      <c r="AI14" s="242">
        <v>0</v>
      </c>
      <c r="AJ14" s="242">
        <v>0</v>
      </c>
      <c r="AK14" s="242">
        <v>0</v>
      </c>
      <c r="AL14" s="242">
        <v>0</v>
      </c>
      <c r="AM14" s="234"/>
      <c r="AN14" s="242" t="s">
        <v>567</v>
      </c>
      <c r="AO14" s="242">
        <v>0</v>
      </c>
      <c r="AP14" s="242">
        <v>0</v>
      </c>
      <c r="AQ14" s="242">
        <v>0</v>
      </c>
      <c r="AR14" s="242">
        <v>0</v>
      </c>
      <c r="AS14" s="242">
        <v>0</v>
      </c>
      <c r="AT14" s="234"/>
      <c r="AU14" s="242" t="s">
        <v>567</v>
      </c>
      <c r="AV14" s="242">
        <v>0</v>
      </c>
      <c r="AW14" s="242">
        <v>0</v>
      </c>
      <c r="AX14" s="242">
        <v>0</v>
      </c>
      <c r="AY14" s="242">
        <v>0</v>
      </c>
      <c r="AZ14" s="242">
        <v>0</v>
      </c>
      <c r="BA14" s="234"/>
      <c r="BB14" s="242" t="s">
        <v>567</v>
      </c>
      <c r="BC14" s="242">
        <v>0</v>
      </c>
      <c r="BD14" s="242">
        <v>0</v>
      </c>
      <c r="BE14" s="242">
        <v>0</v>
      </c>
      <c r="BF14" s="242">
        <v>0</v>
      </c>
      <c r="BG14" s="242">
        <v>0</v>
      </c>
      <c r="BH14" s="236" t="s">
        <v>567</v>
      </c>
      <c r="BI14" s="242">
        <v>0</v>
      </c>
      <c r="BJ14" s="242">
        <v>0</v>
      </c>
      <c r="BK14" s="242">
        <v>0</v>
      </c>
      <c r="BL14" s="242">
        <v>0</v>
      </c>
      <c r="BM14" s="242">
        <v>0</v>
      </c>
      <c r="BN14" s="242"/>
      <c r="BO14" s="236"/>
      <c r="BP14" s="252"/>
      <c r="BQ14" s="252"/>
      <c r="BR14" s="252"/>
      <c r="BS14" s="234"/>
      <c r="BT14" s="254"/>
      <c r="BU14" s="254"/>
      <c r="BV14" s="254"/>
      <c r="BW14" s="254"/>
      <c r="BX14" s="254"/>
      <c r="BY14" s="254"/>
      <c r="BZ14" s="254"/>
      <c r="CA14" s="254"/>
      <c r="CB14" s="254"/>
      <c r="CC14" s="256" t="s">
        <v>485</v>
      </c>
      <c r="CD14" s="262" t="s">
        <v>617</v>
      </c>
      <c r="CE14" s="262" t="s">
        <v>619</v>
      </c>
      <c r="CF14" s="234"/>
      <c r="CG14" s="234"/>
      <c r="CH14" s="234"/>
      <c r="CI14" s="236"/>
      <c r="CJ14" s="234"/>
      <c r="CK14" s="234"/>
      <c r="CL14" s="236"/>
      <c r="CM14" s="234"/>
      <c r="CN14" s="234"/>
      <c r="CO14" s="234"/>
      <c r="CP14" s="234"/>
      <c r="CQ14" s="234"/>
      <c r="CR14" s="256" t="s">
        <v>498</v>
      </c>
      <c r="CS14" s="265" t="s">
        <v>641</v>
      </c>
      <c r="CT14" s="264" t="s">
        <v>623</v>
      </c>
      <c r="CU14" s="264" t="s">
        <v>624</v>
      </c>
      <c r="CV14" s="264" t="s">
        <v>625</v>
      </c>
      <c r="CW14" s="264" t="s">
        <v>626</v>
      </c>
      <c r="CX14" s="264" t="s">
        <v>627</v>
      </c>
      <c r="CY14" s="264" t="s">
        <v>628</v>
      </c>
      <c r="CZ14" s="264" t="s">
        <v>629</v>
      </c>
      <c r="DA14" s="264" t="s">
        <v>630</v>
      </c>
      <c r="DB14" s="264" t="s">
        <v>631</v>
      </c>
      <c r="DC14" s="264" t="s">
        <v>632</v>
      </c>
      <c r="DD14" s="264" t="s">
        <v>633</v>
      </c>
    </row>
    <row r="15" spans="1:118" x14ac:dyDescent="0.25">
      <c r="B15" s="180"/>
      <c r="C15" s="180"/>
      <c r="D15" s="180"/>
      <c r="E15" s="210"/>
      <c r="F15" s="211"/>
      <c r="G15" s="211"/>
      <c r="H15" s="210"/>
      <c r="J15" s="147" t="str">
        <f t="shared" ref="J15:J17" si="2">K15&amp;L15</f>
        <v>PBuy</v>
      </c>
      <c r="K15" s="223" t="s">
        <v>528</v>
      </c>
      <c r="L15" s="223" t="s">
        <v>527</v>
      </c>
      <c r="M15" s="227">
        <v>252101710420.02499</v>
      </c>
      <c r="N15" s="151"/>
      <c r="O15" s="229"/>
      <c r="P15" s="229"/>
      <c r="Q15" s="229"/>
      <c r="S15" s="243"/>
      <c r="T15" s="246"/>
      <c r="U15" s="246"/>
      <c r="V15" s="246"/>
      <c r="W15" s="246"/>
      <c r="X15" s="246"/>
      <c r="Y15" s="234"/>
      <c r="Z15" s="242" t="s">
        <v>561</v>
      </c>
      <c r="AA15" s="242">
        <v>0</v>
      </c>
      <c r="AB15" s="242">
        <v>0</v>
      </c>
      <c r="AC15" s="242">
        <v>0</v>
      </c>
      <c r="AD15" s="242">
        <v>0</v>
      </c>
      <c r="AE15" s="242">
        <v>1</v>
      </c>
      <c r="AF15" s="242"/>
      <c r="AG15" s="242" t="s">
        <v>568</v>
      </c>
      <c r="AH15" s="242">
        <v>0</v>
      </c>
      <c r="AI15" s="242">
        <v>0</v>
      </c>
      <c r="AJ15" s="242">
        <v>0</v>
      </c>
      <c r="AK15" s="242">
        <v>0</v>
      </c>
      <c r="AL15" s="242">
        <v>0</v>
      </c>
      <c r="AM15" s="234"/>
      <c r="AN15" s="242" t="s">
        <v>568</v>
      </c>
      <c r="AO15" s="242">
        <v>0</v>
      </c>
      <c r="AP15" s="242">
        <v>0</v>
      </c>
      <c r="AQ15" s="242">
        <v>0</v>
      </c>
      <c r="AR15" s="242">
        <v>0</v>
      </c>
      <c r="AS15" s="242">
        <v>0</v>
      </c>
      <c r="AT15" s="234"/>
      <c r="AU15" s="242" t="s">
        <v>568</v>
      </c>
      <c r="AV15" s="242">
        <v>0</v>
      </c>
      <c r="AW15" s="242">
        <v>0</v>
      </c>
      <c r="AX15" s="242">
        <v>0</v>
      </c>
      <c r="AY15" s="242">
        <v>0</v>
      </c>
      <c r="AZ15" s="242">
        <v>0</v>
      </c>
      <c r="BA15" s="234"/>
      <c r="BB15" s="242" t="s">
        <v>568</v>
      </c>
      <c r="BC15" s="242">
        <v>0</v>
      </c>
      <c r="BD15" s="242">
        <v>0</v>
      </c>
      <c r="BE15" s="242">
        <v>0</v>
      </c>
      <c r="BF15" s="242">
        <v>0</v>
      </c>
      <c r="BG15" s="242">
        <v>0</v>
      </c>
      <c r="BH15" s="236" t="s">
        <v>568</v>
      </c>
      <c r="BI15" s="242">
        <v>0</v>
      </c>
      <c r="BJ15" s="242">
        <v>0</v>
      </c>
      <c r="BK15" s="242">
        <v>0</v>
      </c>
      <c r="BL15" s="242">
        <v>0</v>
      </c>
      <c r="BM15" s="242">
        <v>0</v>
      </c>
      <c r="BN15" s="242"/>
      <c r="BO15" s="236"/>
      <c r="BP15" s="252"/>
      <c r="BQ15" s="252"/>
      <c r="BR15" s="252"/>
      <c r="BS15" s="236"/>
      <c r="BT15" s="254"/>
      <c r="BU15" s="254"/>
      <c r="BV15" s="254"/>
      <c r="BW15" s="254"/>
      <c r="BX15" s="254"/>
      <c r="BY15" s="254"/>
      <c r="BZ15" s="254"/>
      <c r="CA15" s="254"/>
      <c r="CB15" s="254"/>
      <c r="CC15" s="236"/>
      <c r="CD15" s="263">
        <v>3459889737924439.5</v>
      </c>
      <c r="CE15" s="263">
        <v>5068876680990.1484</v>
      </c>
      <c r="CF15" s="234"/>
      <c r="CG15" s="234"/>
      <c r="CH15" s="234"/>
      <c r="CI15" s="234"/>
      <c r="CJ15" s="234"/>
      <c r="CK15" s="234"/>
      <c r="CL15" s="234"/>
      <c r="CM15" s="234"/>
      <c r="CN15" s="234"/>
      <c r="CO15" s="234"/>
      <c r="CP15" s="234"/>
      <c r="CQ15" s="234"/>
      <c r="CR15" s="236"/>
      <c r="CS15" s="266" t="s">
        <v>642</v>
      </c>
      <c r="CT15" s="264">
        <v>19</v>
      </c>
      <c r="CU15" s="264" t="s">
        <v>634</v>
      </c>
      <c r="CV15" s="264">
        <v>0</v>
      </c>
      <c r="CW15" s="264">
        <v>6433595204</v>
      </c>
      <c r="CX15" s="264">
        <v>322</v>
      </c>
      <c r="CY15" s="264">
        <v>0</v>
      </c>
      <c r="CZ15" s="264">
        <v>17625459823</v>
      </c>
      <c r="DA15" s="264">
        <v>183</v>
      </c>
      <c r="DB15" s="264">
        <v>0</v>
      </c>
      <c r="DC15" s="264">
        <v>11191864619</v>
      </c>
      <c r="DD15" s="264">
        <v>139</v>
      </c>
    </row>
    <row r="16" spans="1:118" x14ac:dyDescent="0.25">
      <c r="A16" s="143" t="s">
        <v>200</v>
      </c>
      <c r="B16" s="180"/>
      <c r="C16" s="180"/>
      <c r="D16" s="180"/>
      <c r="E16" s="210"/>
      <c r="F16" s="211"/>
      <c r="G16" s="211"/>
      <c r="H16" s="210"/>
      <c r="J16" s="147" t="str">
        <f t="shared" si="2"/>
        <v>ASell</v>
      </c>
      <c r="K16" s="223" t="s">
        <v>526</v>
      </c>
      <c r="L16" s="223" t="s">
        <v>529</v>
      </c>
      <c r="M16" s="227">
        <v>157611315808.88</v>
      </c>
      <c r="N16" s="156" t="s">
        <v>200</v>
      </c>
      <c r="O16" s="232" t="s">
        <v>503</v>
      </c>
      <c r="P16" s="232" t="s">
        <v>504</v>
      </c>
      <c r="Q16" s="232" t="s">
        <v>505</v>
      </c>
      <c r="S16" s="242"/>
      <c r="T16" s="247"/>
      <c r="U16" s="247"/>
      <c r="V16" s="247"/>
      <c r="W16" s="247"/>
      <c r="X16" s="247"/>
      <c r="Y16" s="234"/>
      <c r="Z16" s="242" t="s">
        <v>562</v>
      </c>
      <c r="AA16" s="242">
        <v>43200</v>
      </c>
      <c r="AB16" s="242">
        <v>9</v>
      </c>
      <c r="AC16" s="242">
        <v>8</v>
      </c>
      <c r="AD16" s="242">
        <v>904</v>
      </c>
      <c r="AE16" s="242">
        <v>0</v>
      </c>
      <c r="AF16" s="242"/>
      <c r="AG16" s="242" t="s">
        <v>569</v>
      </c>
      <c r="AH16" s="242">
        <v>0</v>
      </c>
      <c r="AI16" s="242">
        <v>0</v>
      </c>
      <c r="AJ16" s="242">
        <v>0</v>
      </c>
      <c r="AK16" s="242">
        <v>0</v>
      </c>
      <c r="AL16" s="242">
        <v>0</v>
      </c>
      <c r="AM16" s="234"/>
      <c r="AN16" s="242" t="s">
        <v>569</v>
      </c>
      <c r="AO16" s="242">
        <v>0</v>
      </c>
      <c r="AP16" s="242">
        <v>0</v>
      </c>
      <c r="AQ16" s="242">
        <v>0</v>
      </c>
      <c r="AR16" s="242">
        <v>0</v>
      </c>
      <c r="AS16" s="242">
        <v>0</v>
      </c>
      <c r="AT16" s="234"/>
      <c r="AU16" s="242" t="s">
        <v>569</v>
      </c>
      <c r="AV16" s="242">
        <v>0</v>
      </c>
      <c r="AW16" s="242">
        <v>0</v>
      </c>
      <c r="AX16" s="242">
        <v>0</v>
      </c>
      <c r="AY16" s="242">
        <v>0</v>
      </c>
      <c r="AZ16" s="242">
        <v>0</v>
      </c>
      <c r="BA16" s="234"/>
      <c r="BB16" s="242" t="s">
        <v>569</v>
      </c>
      <c r="BC16" s="242">
        <v>0</v>
      </c>
      <c r="BD16" s="242">
        <v>0</v>
      </c>
      <c r="BE16" s="242">
        <v>0</v>
      </c>
      <c r="BF16" s="242">
        <v>0</v>
      </c>
      <c r="BG16" s="242">
        <v>0</v>
      </c>
      <c r="BH16" s="236" t="s">
        <v>569</v>
      </c>
      <c r="BI16" s="242">
        <v>0</v>
      </c>
      <c r="BJ16" s="242">
        <v>0</v>
      </c>
      <c r="BK16" s="242">
        <v>0</v>
      </c>
      <c r="BL16" s="242">
        <v>0</v>
      </c>
      <c r="BM16" s="242">
        <v>0</v>
      </c>
      <c r="BN16" s="242"/>
      <c r="BO16" s="241" t="s">
        <v>464</v>
      </c>
      <c r="BP16" s="253" t="s">
        <v>553</v>
      </c>
      <c r="BQ16" s="252"/>
      <c r="BR16" s="252"/>
      <c r="BS16" s="234"/>
      <c r="BT16" s="234"/>
      <c r="BU16" s="234"/>
      <c r="BV16" s="234"/>
      <c r="BW16" s="234"/>
      <c r="BX16" s="234"/>
      <c r="BY16" s="234"/>
      <c r="BZ16" s="234"/>
      <c r="CA16" s="234"/>
      <c r="CB16" s="234"/>
      <c r="CC16" s="234"/>
      <c r="CD16" s="234"/>
      <c r="CE16" s="234"/>
      <c r="CF16" s="234"/>
      <c r="CG16" s="234"/>
      <c r="CH16" s="234"/>
      <c r="CI16" s="234"/>
      <c r="CJ16" s="234"/>
      <c r="CK16" s="234"/>
      <c r="CL16" s="234"/>
      <c r="CM16" s="234"/>
      <c r="CN16" s="234"/>
      <c r="CO16" s="234"/>
      <c r="CP16" s="234"/>
      <c r="CQ16" s="234"/>
      <c r="CR16" s="236"/>
      <c r="CS16" s="266" t="s">
        <v>642</v>
      </c>
      <c r="CT16" s="264">
        <v>19</v>
      </c>
      <c r="CU16" s="264" t="s">
        <v>636</v>
      </c>
      <c r="CV16" s="264">
        <v>-125471499278.27998</v>
      </c>
      <c r="CW16" s="264">
        <v>-116784551190</v>
      </c>
      <c r="CX16" s="264">
        <v>298</v>
      </c>
      <c r="CY16" s="264">
        <v>7455333305.5</v>
      </c>
      <c r="CZ16" s="264">
        <v>8202000000</v>
      </c>
      <c r="DA16" s="264">
        <v>87</v>
      </c>
      <c r="DB16" s="264">
        <v>132926832583.78</v>
      </c>
      <c r="DC16" s="264">
        <v>124986551190</v>
      </c>
      <c r="DD16" s="264">
        <v>211</v>
      </c>
    </row>
    <row r="17" spans="1:108" x14ac:dyDescent="0.25">
      <c r="B17" s="180"/>
      <c r="C17" s="180"/>
      <c r="D17" s="180"/>
      <c r="E17" s="210"/>
      <c r="F17" s="210"/>
      <c r="G17" s="210"/>
      <c r="H17" s="210"/>
      <c r="J17" s="147" t="str">
        <f t="shared" si="2"/>
        <v>PSell</v>
      </c>
      <c r="K17" s="223" t="s">
        <v>528</v>
      </c>
      <c r="L17" s="223" t="s">
        <v>529</v>
      </c>
      <c r="M17" s="227">
        <v>234789379260.965</v>
      </c>
      <c r="N17" s="151"/>
      <c r="O17" s="324">
        <v>645668000000</v>
      </c>
      <c r="P17" s="324">
        <v>-645833000000</v>
      </c>
      <c r="Q17" s="324">
        <v>-165000000</v>
      </c>
      <c r="R17" s="148" t="s">
        <v>432</v>
      </c>
      <c r="S17" s="242"/>
      <c r="T17" s="247"/>
      <c r="U17" s="247"/>
      <c r="V17" s="247"/>
      <c r="W17" s="247"/>
      <c r="X17" s="247"/>
      <c r="Y17" s="234"/>
      <c r="Z17" s="242" t="s">
        <v>562</v>
      </c>
      <c r="AA17" s="242">
        <v>4458219261.21</v>
      </c>
      <c r="AB17" s="242">
        <v>17055</v>
      </c>
      <c r="AC17" s="242">
        <v>1421</v>
      </c>
      <c r="AD17" s="242">
        <v>510036</v>
      </c>
      <c r="AE17" s="242">
        <v>1</v>
      </c>
      <c r="AF17" s="242"/>
      <c r="AG17" s="242" t="s">
        <v>570</v>
      </c>
      <c r="AH17" s="242">
        <v>0</v>
      </c>
      <c r="AI17" s="242">
        <v>0</v>
      </c>
      <c r="AJ17" s="242">
        <v>0</v>
      </c>
      <c r="AK17" s="242">
        <v>0</v>
      </c>
      <c r="AL17" s="242">
        <v>0</v>
      </c>
      <c r="AM17" s="234"/>
      <c r="AN17" s="242" t="s">
        <v>570</v>
      </c>
      <c r="AO17" s="242">
        <v>0</v>
      </c>
      <c r="AP17" s="242">
        <v>0</v>
      </c>
      <c r="AQ17" s="242">
        <v>0</v>
      </c>
      <c r="AR17" s="242">
        <v>0</v>
      </c>
      <c r="AS17" s="242">
        <v>0</v>
      </c>
      <c r="AT17" s="234"/>
      <c r="AU17" s="242" t="s">
        <v>570</v>
      </c>
      <c r="AV17" s="242">
        <v>0</v>
      </c>
      <c r="AW17" s="242">
        <v>0</v>
      </c>
      <c r="AX17" s="242">
        <v>0</v>
      </c>
      <c r="AY17" s="242">
        <v>0</v>
      </c>
      <c r="AZ17" s="242">
        <v>0</v>
      </c>
      <c r="BA17" s="234"/>
      <c r="BB17" s="242" t="s">
        <v>570</v>
      </c>
      <c r="BC17" s="242">
        <v>0</v>
      </c>
      <c r="BD17" s="242">
        <v>0</v>
      </c>
      <c r="BE17" s="242">
        <v>0</v>
      </c>
      <c r="BF17" s="242">
        <v>0</v>
      </c>
      <c r="BG17" s="242">
        <v>0</v>
      </c>
      <c r="BH17" s="236" t="s">
        <v>570</v>
      </c>
      <c r="BI17" s="242">
        <v>0</v>
      </c>
      <c r="BJ17" s="242">
        <v>0</v>
      </c>
      <c r="BK17" s="242">
        <v>0</v>
      </c>
      <c r="BL17" s="242">
        <v>0</v>
      </c>
      <c r="BM17" s="242">
        <v>0</v>
      </c>
      <c r="BN17" s="242"/>
      <c r="BO17" s="236"/>
      <c r="BP17" s="252"/>
      <c r="BQ17" s="252"/>
      <c r="BR17" s="252"/>
      <c r="BS17" s="245" t="s">
        <v>479</v>
      </c>
      <c r="BT17" s="255" t="s">
        <v>603</v>
      </c>
      <c r="BU17" s="255" t="s">
        <v>604</v>
      </c>
      <c r="BV17" s="255" t="s">
        <v>605</v>
      </c>
      <c r="BW17" s="255" t="s">
        <v>606</v>
      </c>
      <c r="BX17" s="255" t="s">
        <v>607</v>
      </c>
      <c r="BY17" s="255" t="s">
        <v>608</v>
      </c>
      <c r="BZ17" s="255" t="s">
        <v>609</v>
      </c>
      <c r="CA17" s="255" t="s">
        <v>610</v>
      </c>
      <c r="CB17" s="255" t="s">
        <v>611</v>
      </c>
      <c r="CC17" s="338" t="s">
        <v>507</v>
      </c>
      <c r="CD17" s="337" t="s">
        <v>617</v>
      </c>
      <c r="CE17" s="337" t="s">
        <v>619</v>
      </c>
      <c r="CF17" s="234"/>
      <c r="CG17" s="234"/>
      <c r="CH17" s="234"/>
      <c r="CI17" s="234"/>
      <c r="CJ17" s="234"/>
      <c r="CK17" s="234"/>
      <c r="CL17" s="234"/>
      <c r="CM17" s="234"/>
      <c r="CN17" s="234"/>
      <c r="CO17" s="234"/>
      <c r="CP17" s="234"/>
      <c r="CQ17" s="234"/>
      <c r="CR17" s="236"/>
      <c r="CS17" s="266" t="s">
        <v>642</v>
      </c>
      <c r="CT17" s="264">
        <v>19</v>
      </c>
      <c r="CU17" s="264" t="s">
        <v>637</v>
      </c>
      <c r="CV17" s="264">
        <v>122874177297.51004</v>
      </c>
      <c r="CW17" s="264">
        <v>114984856190</v>
      </c>
      <c r="CX17" s="264">
        <v>291</v>
      </c>
      <c r="CY17" s="264">
        <v>130331084046.03001</v>
      </c>
      <c r="CZ17" s="264">
        <v>123186856190</v>
      </c>
      <c r="DA17" s="264">
        <v>204</v>
      </c>
      <c r="DB17" s="264">
        <v>7456906748.5200005</v>
      </c>
      <c r="DC17" s="264">
        <v>8202000000</v>
      </c>
      <c r="DD17" s="264">
        <v>87</v>
      </c>
    </row>
    <row r="18" spans="1:108" x14ac:dyDescent="0.25">
      <c r="B18" s="180"/>
      <c r="C18" s="180"/>
      <c r="D18" s="180"/>
      <c r="E18" s="210"/>
      <c r="F18" s="210"/>
      <c r="G18" s="210"/>
      <c r="H18" s="210"/>
      <c r="J18" s="147"/>
      <c r="K18" s="218"/>
      <c r="L18" s="218"/>
      <c r="M18" s="217"/>
      <c r="N18" s="151"/>
      <c r="O18" s="229"/>
      <c r="P18" s="229"/>
      <c r="Q18" s="229"/>
      <c r="S18" s="242"/>
      <c r="T18" s="247"/>
      <c r="U18" s="247"/>
      <c r="V18" s="247"/>
      <c r="W18" s="247"/>
      <c r="X18" s="247"/>
      <c r="Y18" s="234"/>
      <c r="Z18" s="242" t="s">
        <v>563</v>
      </c>
      <c r="AA18" s="242">
        <v>0</v>
      </c>
      <c r="AB18" s="242">
        <v>0</v>
      </c>
      <c r="AC18" s="242">
        <v>0</v>
      </c>
      <c r="AD18" s="242">
        <v>0</v>
      </c>
      <c r="AE18" s="242">
        <v>0</v>
      </c>
      <c r="AF18" s="242"/>
      <c r="AG18" s="242" t="s">
        <v>571</v>
      </c>
      <c r="AH18" s="242">
        <v>0</v>
      </c>
      <c r="AI18" s="242">
        <v>0</v>
      </c>
      <c r="AJ18" s="242">
        <v>0</v>
      </c>
      <c r="AK18" s="242">
        <v>0</v>
      </c>
      <c r="AL18" s="242">
        <v>0</v>
      </c>
      <c r="AM18" s="234"/>
      <c r="AN18" s="242" t="s">
        <v>571</v>
      </c>
      <c r="AO18" s="242">
        <v>0</v>
      </c>
      <c r="AP18" s="242">
        <v>0</v>
      </c>
      <c r="AQ18" s="242">
        <v>0</v>
      </c>
      <c r="AR18" s="242">
        <v>0</v>
      </c>
      <c r="AS18" s="242">
        <v>0</v>
      </c>
      <c r="AT18" s="234"/>
      <c r="AU18" s="242" t="s">
        <v>571</v>
      </c>
      <c r="AV18" s="242">
        <v>0</v>
      </c>
      <c r="AW18" s="242">
        <v>0</v>
      </c>
      <c r="AX18" s="242">
        <v>0</v>
      </c>
      <c r="AY18" s="242">
        <v>0</v>
      </c>
      <c r="AZ18" s="242">
        <v>0</v>
      </c>
      <c r="BA18" s="234"/>
      <c r="BB18" s="242" t="s">
        <v>571</v>
      </c>
      <c r="BC18" s="242">
        <v>0</v>
      </c>
      <c r="BD18" s="242">
        <v>0</v>
      </c>
      <c r="BE18" s="242">
        <v>0</v>
      </c>
      <c r="BF18" s="242">
        <v>0</v>
      </c>
      <c r="BG18" s="242">
        <v>0</v>
      </c>
      <c r="BH18" s="236" t="s">
        <v>571</v>
      </c>
      <c r="BI18" s="242">
        <v>0</v>
      </c>
      <c r="BJ18" s="242">
        <v>0</v>
      </c>
      <c r="BK18" s="242">
        <v>0</v>
      </c>
      <c r="BL18" s="242">
        <v>0</v>
      </c>
      <c r="BM18" s="242">
        <v>0</v>
      </c>
      <c r="BN18" s="242"/>
      <c r="BO18" s="236"/>
      <c r="BP18" s="252"/>
      <c r="BQ18" s="252"/>
      <c r="BR18" s="252"/>
      <c r="BS18" s="234"/>
      <c r="BT18" s="254" t="s">
        <v>137</v>
      </c>
      <c r="BU18" s="236">
        <v>42</v>
      </c>
      <c r="BV18" s="254">
        <v>0</v>
      </c>
      <c r="BW18" s="254">
        <v>4</v>
      </c>
      <c r="BX18" s="254">
        <v>1</v>
      </c>
      <c r="BY18" s="254">
        <v>1</v>
      </c>
      <c r="BZ18" s="254">
        <v>38</v>
      </c>
      <c r="CA18" s="254">
        <v>32</v>
      </c>
      <c r="CB18" s="254">
        <v>10</v>
      </c>
      <c r="CC18" s="335"/>
      <c r="CD18" s="339">
        <v>15462598949791.197</v>
      </c>
      <c r="CE18" s="340">
        <v>5581671107.0127001</v>
      </c>
      <c r="CF18" s="234"/>
      <c r="CG18" s="234"/>
      <c r="CH18" s="234"/>
      <c r="CI18" s="234"/>
      <c r="CJ18" s="234"/>
      <c r="CK18" s="234"/>
      <c r="CL18" s="234"/>
      <c r="CM18" s="234"/>
      <c r="CN18" s="234"/>
      <c r="CO18" s="234"/>
      <c r="CP18" s="234"/>
      <c r="CQ18" s="234"/>
      <c r="CR18" s="236"/>
      <c r="CS18" s="266" t="s">
        <v>642</v>
      </c>
      <c r="CT18" s="264">
        <v>42</v>
      </c>
      <c r="CU18" s="264" t="s">
        <v>638</v>
      </c>
      <c r="CV18" s="264">
        <v>-3281413701.0600004</v>
      </c>
      <c r="CW18" s="264">
        <v>-2888412514</v>
      </c>
      <c r="CX18" s="264">
        <v>397</v>
      </c>
      <c r="CY18" s="264">
        <v>5939724299.9900007</v>
      </c>
      <c r="CZ18" s="264">
        <v>6181649664</v>
      </c>
      <c r="DA18" s="264">
        <v>197</v>
      </c>
      <c r="DB18" s="264">
        <v>9221138001.0500011</v>
      </c>
      <c r="DC18" s="264">
        <v>9070062178</v>
      </c>
      <c r="DD18" s="264">
        <v>200</v>
      </c>
    </row>
    <row r="19" spans="1:108" x14ac:dyDescent="0.25">
      <c r="A19" s="143" t="s">
        <v>201</v>
      </c>
      <c r="B19" s="180"/>
      <c r="C19" s="180"/>
      <c r="D19" s="180"/>
      <c r="E19" s="210"/>
      <c r="F19" s="210"/>
      <c r="G19" s="210"/>
      <c r="H19" s="210"/>
      <c r="I19" s="148" t="s">
        <v>207</v>
      </c>
      <c r="J19" s="143" t="s">
        <v>205</v>
      </c>
      <c r="K19" s="224" t="s">
        <v>524</v>
      </c>
      <c r="L19" s="224" t="s">
        <v>525</v>
      </c>
      <c r="M19" s="226" t="s">
        <v>522</v>
      </c>
      <c r="N19" s="156" t="s">
        <v>201</v>
      </c>
      <c r="O19" s="232" t="s">
        <v>503</v>
      </c>
      <c r="P19" s="232" t="s">
        <v>504</v>
      </c>
      <c r="Q19" s="232" t="s">
        <v>505</v>
      </c>
      <c r="S19" s="242"/>
      <c r="T19" s="247"/>
      <c r="U19" s="247"/>
      <c r="V19" s="247"/>
      <c r="W19" s="247"/>
      <c r="X19" s="247"/>
      <c r="Y19" s="234"/>
      <c r="Z19" s="242" t="s">
        <v>563</v>
      </c>
      <c r="AA19" s="242">
        <v>24292964.949999999</v>
      </c>
      <c r="AB19" s="242">
        <v>1114</v>
      </c>
      <c r="AC19" s="242">
        <v>91</v>
      </c>
      <c r="AD19" s="242">
        <v>11311</v>
      </c>
      <c r="AE19" s="242">
        <v>1</v>
      </c>
      <c r="AF19" s="242"/>
      <c r="AG19" s="242" t="s">
        <v>572</v>
      </c>
      <c r="AH19" s="242">
        <v>0</v>
      </c>
      <c r="AI19" s="242">
        <v>0</v>
      </c>
      <c r="AJ19" s="242">
        <v>0</v>
      </c>
      <c r="AK19" s="242">
        <v>0</v>
      </c>
      <c r="AL19" s="242">
        <v>0</v>
      </c>
      <c r="AM19" s="234"/>
      <c r="AN19" s="242" t="s">
        <v>572</v>
      </c>
      <c r="AO19" s="242">
        <v>0</v>
      </c>
      <c r="AP19" s="242">
        <v>0</v>
      </c>
      <c r="AQ19" s="242">
        <v>0</v>
      </c>
      <c r="AR19" s="242">
        <v>0</v>
      </c>
      <c r="AS19" s="242">
        <v>0</v>
      </c>
      <c r="AT19" s="234"/>
      <c r="AU19" s="242" t="s">
        <v>572</v>
      </c>
      <c r="AV19" s="242">
        <v>0</v>
      </c>
      <c r="AW19" s="242">
        <v>0</v>
      </c>
      <c r="AX19" s="242">
        <v>0</v>
      </c>
      <c r="AY19" s="242">
        <v>0</v>
      </c>
      <c r="AZ19" s="242">
        <v>0</v>
      </c>
      <c r="BA19" s="234"/>
      <c r="BB19" s="242" t="s">
        <v>595</v>
      </c>
      <c r="BC19" s="242">
        <v>0</v>
      </c>
      <c r="BD19" s="242">
        <v>0</v>
      </c>
      <c r="BE19" s="242">
        <v>0</v>
      </c>
      <c r="BF19" s="242">
        <v>17100</v>
      </c>
      <c r="BG19" s="242">
        <v>0</v>
      </c>
      <c r="BH19" s="236" t="s">
        <v>595</v>
      </c>
      <c r="BI19" s="242">
        <v>0</v>
      </c>
      <c r="BJ19" s="242">
        <v>0</v>
      </c>
      <c r="BK19" s="242">
        <v>0</v>
      </c>
      <c r="BL19" s="242">
        <v>900</v>
      </c>
      <c r="BM19" s="242">
        <v>0</v>
      </c>
      <c r="BN19" s="242"/>
      <c r="BO19" s="245" t="s">
        <v>461</v>
      </c>
      <c r="BP19" s="253" t="s">
        <v>522</v>
      </c>
      <c r="BQ19" s="253" t="s">
        <v>551</v>
      </c>
      <c r="BR19" s="253" t="s">
        <v>552</v>
      </c>
      <c r="BS19" s="234"/>
      <c r="BT19" s="254" t="s">
        <v>612</v>
      </c>
      <c r="BU19" s="254">
        <v>1</v>
      </c>
      <c r="BV19" s="254">
        <v>0</v>
      </c>
      <c r="BW19" s="254">
        <v>0</v>
      </c>
      <c r="BX19" s="254">
        <v>0</v>
      </c>
      <c r="BY19" s="254">
        <v>0</v>
      </c>
      <c r="BZ19" s="254">
        <v>1</v>
      </c>
      <c r="CA19" s="254">
        <v>1</v>
      </c>
      <c r="CB19" s="254">
        <v>0</v>
      </c>
      <c r="CC19" s="234"/>
      <c r="CD19" s="234"/>
      <c r="CE19" s="234"/>
      <c r="CF19" s="234"/>
      <c r="CG19" s="234"/>
      <c r="CH19" s="234"/>
      <c r="CI19" s="234"/>
      <c r="CJ19" s="234"/>
      <c r="CK19" s="234"/>
      <c r="CL19" s="234"/>
      <c r="CM19" s="234"/>
      <c r="CN19" s="234"/>
      <c r="CO19" s="234"/>
      <c r="CP19" s="234"/>
      <c r="CQ19" s="234"/>
      <c r="CR19" s="236"/>
      <c r="CS19" s="266" t="s">
        <v>642</v>
      </c>
      <c r="CT19" s="264">
        <v>27</v>
      </c>
      <c r="CU19" s="264" t="s">
        <v>639</v>
      </c>
      <c r="CV19" s="264">
        <v>23105661277.449997</v>
      </c>
      <c r="CW19" s="264">
        <v>21273298446</v>
      </c>
      <c r="CX19" s="264">
        <v>1620</v>
      </c>
      <c r="CY19" s="264">
        <v>78474055299.690002</v>
      </c>
      <c r="CZ19" s="264">
        <v>79014167039</v>
      </c>
      <c r="DA19" s="264">
        <v>875</v>
      </c>
      <c r="DB19" s="264">
        <v>55368394022.239998</v>
      </c>
      <c r="DC19" s="264">
        <v>57740868593</v>
      </c>
      <c r="DD19" s="264">
        <v>745</v>
      </c>
    </row>
    <row r="20" spans="1:108" x14ac:dyDescent="0.25">
      <c r="B20" s="180"/>
      <c r="C20" s="180"/>
      <c r="D20" s="180"/>
      <c r="E20" s="210"/>
      <c r="F20" s="210"/>
      <c r="G20" s="210"/>
      <c r="H20" s="210"/>
      <c r="J20" s="147" t="str">
        <f>K20&amp;L20</f>
        <v>ABuy</v>
      </c>
      <c r="K20" s="223" t="s">
        <v>526</v>
      </c>
      <c r="L20" s="223" t="s">
        <v>527</v>
      </c>
      <c r="M20" s="227">
        <v>183993244710.73999</v>
      </c>
      <c r="N20" s="151"/>
      <c r="O20" s="324">
        <v>525050000000</v>
      </c>
      <c r="P20" s="324">
        <v>-528401000000</v>
      </c>
      <c r="Q20" s="324">
        <v>-3351000000</v>
      </c>
      <c r="S20" s="242"/>
      <c r="T20" s="247"/>
      <c r="U20" s="247"/>
      <c r="V20" s="247"/>
      <c r="W20" s="247"/>
      <c r="X20" s="247"/>
      <c r="Y20" s="234"/>
      <c r="Z20" s="242" t="s">
        <v>564</v>
      </c>
      <c r="AA20" s="242">
        <v>0</v>
      </c>
      <c r="AB20" s="242">
        <v>0</v>
      </c>
      <c r="AC20" s="242">
        <v>0</v>
      </c>
      <c r="AD20" s="242">
        <v>0</v>
      </c>
      <c r="AE20" s="242">
        <v>0</v>
      </c>
      <c r="AF20" s="242"/>
      <c r="AG20" s="242" t="s">
        <v>573</v>
      </c>
      <c r="AH20" s="242">
        <v>0</v>
      </c>
      <c r="AI20" s="242">
        <v>0</v>
      </c>
      <c r="AJ20" s="242">
        <v>0</v>
      </c>
      <c r="AK20" s="242">
        <v>0</v>
      </c>
      <c r="AL20" s="242">
        <v>0</v>
      </c>
      <c r="AM20" s="234"/>
      <c r="AN20" s="242" t="s">
        <v>573</v>
      </c>
      <c r="AO20" s="242">
        <v>0</v>
      </c>
      <c r="AP20" s="242">
        <v>0</v>
      </c>
      <c r="AQ20" s="242">
        <v>0</v>
      </c>
      <c r="AR20" s="242">
        <v>0</v>
      </c>
      <c r="AS20" s="242">
        <v>0</v>
      </c>
      <c r="AT20" s="234"/>
      <c r="AU20" s="242" t="s">
        <v>573</v>
      </c>
      <c r="AV20" s="242">
        <v>0</v>
      </c>
      <c r="AW20" s="242">
        <v>0</v>
      </c>
      <c r="AX20" s="242">
        <v>0</v>
      </c>
      <c r="AY20" s="242">
        <v>0</v>
      </c>
      <c r="AZ20" s="242">
        <v>0</v>
      </c>
      <c r="BA20" s="234"/>
      <c r="BB20" s="242" t="s">
        <v>572</v>
      </c>
      <c r="BC20" s="242">
        <v>0</v>
      </c>
      <c r="BD20" s="242">
        <v>0</v>
      </c>
      <c r="BE20" s="242">
        <v>0</v>
      </c>
      <c r="BF20" s="242">
        <v>0</v>
      </c>
      <c r="BG20" s="242">
        <v>0</v>
      </c>
      <c r="BH20" s="236" t="s">
        <v>572</v>
      </c>
      <c r="BI20" s="242">
        <v>0</v>
      </c>
      <c r="BJ20" s="242">
        <v>0</v>
      </c>
      <c r="BK20" s="242">
        <v>0</v>
      </c>
      <c r="BL20" s="242">
        <v>0</v>
      </c>
      <c r="BM20" s="242">
        <v>0</v>
      </c>
      <c r="BN20" s="242"/>
      <c r="BO20" s="236"/>
      <c r="BP20" s="252">
        <v>7097568333.9799995</v>
      </c>
      <c r="BQ20" s="252">
        <v>94847</v>
      </c>
      <c r="BR20" s="252">
        <v>289</v>
      </c>
      <c r="BS20" s="234"/>
      <c r="BT20" s="254" t="s">
        <v>615</v>
      </c>
      <c r="BU20" s="254">
        <v>1</v>
      </c>
      <c r="BV20" s="254">
        <v>0</v>
      </c>
      <c r="BW20" s="254">
        <v>0</v>
      </c>
      <c r="BX20" s="254">
        <v>0</v>
      </c>
      <c r="BY20" s="254">
        <v>0</v>
      </c>
      <c r="BZ20" s="254">
        <v>1</v>
      </c>
      <c r="CA20" s="254">
        <v>1</v>
      </c>
      <c r="CB20" s="254">
        <v>0</v>
      </c>
      <c r="CC20" s="338" t="s">
        <v>506</v>
      </c>
      <c r="CD20" s="337" t="s">
        <v>617</v>
      </c>
      <c r="CE20" s="337" t="s">
        <v>619</v>
      </c>
      <c r="CF20" s="234"/>
      <c r="CG20" s="234"/>
      <c r="CH20" s="234"/>
      <c r="CI20" s="234"/>
      <c r="CJ20" s="234"/>
      <c r="CK20" s="234"/>
      <c r="CL20" s="234"/>
      <c r="CM20" s="234"/>
      <c r="CN20" s="234"/>
      <c r="CO20" s="234"/>
      <c r="CP20" s="234"/>
      <c r="CQ20" s="234"/>
      <c r="CR20" s="236"/>
      <c r="CS20" s="266" t="s">
        <v>642</v>
      </c>
      <c r="CT20" s="264">
        <v>7</v>
      </c>
      <c r="CU20" s="264" t="s">
        <v>640</v>
      </c>
      <c r="CV20" s="264">
        <v>187735769.92999992</v>
      </c>
      <c r="CW20" s="264">
        <v>-47886000</v>
      </c>
      <c r="CX20" s="264">
        <v>11</v>
      </c>
      <c r="CY20" s="264">
        <v>842361577.37999988</v>
      </c>
      <c r="CZ20" s="264">
        <v>735614000</v>
      </c>
      <c r="DA20" s="264">
        <v>5</v>
      </c>
      <c r="DB20" s="264">
        <v>654625807.45000005</v>
      </c>
      <c r="DC20" s="264">
        <v>783500000</v>
      </c>
      <c r="DD20" s="264">
        <v>6</v>
      </c>
    </row>
    <row r="21" spans="1:108" x14ac:dyDescent="0.25">
      <c r="B21" s="178"/>
      <c r="C21" s="178"/>
      <c r="D21" s="178"/>
      <c r="E21" s="198"/>
      <c r="F21" s="198"/>
      <c r="G21" s="198"/>
      <c r="H21" s="198"/>
      <c r="J21" s="147" t="str">
        <f t="shared" ref="J21:J22" si="3">K21&amp;L21</f>
        <v>PBuy</v>
      </c>
      <c r="K21" s="223" t="s">
        <v>528</v>
      </c>
      <c r="L21" s="223" t="s">
        <v>527</v>
      </c>
      <c r="M21" s="227">
        <v>295239081343.315</v>
      </c>
      <c r="O21" s="228"/>
      <c r="P21" s="228"/>
      <c r="Q21" s="228"/>
      <c r="S21" s="242"/>
      <c r="T21" s="247"/>
      <c r="U21" s="247"/>
      <c r="V21" s="247"/>
      <c r="W21" s="247"/>
      <c r="X21" s="247"/>
      <c r="Y21" s="234"/>
      <c r="Z21" s="242" t="s">
        <v>564</v>
      </c>
      <c r="AA21" s="242">
        <v>0</v>
      </c>
      <c r="AB21" s="242">
        <v>0</v>
      </c>
      <c r="AC21" s="242">
        <v>0</v>
      </c>
      <c r="AD21" s="242">
        <v>420</v>
      </c>
      <c r="AE21" s="242">
        <v>1</v>
      </c>
      <c r="AF21" s="242"/>
      <c r="AG21" s="242" t="s">
        <v>574</v>
      </c>
      <c r="AH21" s="242">
        <v>0</v>
      </c>
      <c r="AI21" s="242">
        <v>0</v>
      </c>
      <c r="AJ21" s="242">
        <v>0</v>
      </c>
      <c r="AK21" s="242">
        <v>0</v>
      </c>
      <c r="AL21" s="242">
        <v>0</v>
      </c>
      <c r="AM21" s="234"/>
      <c r="AN21" s="242" t="s">
        <v>574</v>
      </c>
      <c r="AO21" s="242">
        <v>0</v>
      </c>
      <c r="AP21" s="242">
        <v>0</v>
      </c>
      <c r="AQ21" s="242">
        <v>0</v>
      </c>
      <c r="AR21" s="242">
        <v>0</v>
      </c>
      <c r="AS21" s="242">
        <v>0</v>
      </c>
      <c r="AT21" s="234"/>
      <c r="AU21" s="242" t="s">
        <v>574</v>
      </c>
      <c r="AV21" s="242">
        <v>0</v>
      </c>
      <c r="AW21" s="242">
        <v>0</v>
      </c>
      <c r="AX21" s="242">
        <v>0</v>
      </c>
      <c r="AY21" s="242">
        <v>0</v>
      </c>
      <c r="AZ21" s="242">
        <v>0</v>
      </c>
      <c r="BA21" s="234"/>
      <c r="BB21" s="242" t="s">
        <v>573</v>
      </c>
      <c r="BC21" s="242">
        <v>0</v>
      </c>
      <c r="BD21" s="242">
        <v>0</v>
      </c>
      <c r="BE21" s="242">
        <v>0</v>
      </c>
      <c r="BF21" s="242">
        <v>0</v>
      </c>
      <c r="BG21" s="242">
        <v>0</v>
      </c>
      <c r="BH21" s="236" t="s">
        <v>573</v>
      </c>
      <c r="BI21" s="242">
        <v>0</v>
      </c>
      <c r="BJ21" s="242">
        <v>0</v>
      </c>
      <c r="BK21" s="242">
        <v>0</v>
      </c>
      <c r="BL21" s="242">
        <v>0</v>
      </c>
      <c r="BM21" s="242">
        <v>0</v>
      </c>
      <c r="BN21" s="242"/>
      <c r="BO21" s="236"/>
      <c r="BP21" s="252"/>
      <c r="BQ21" s="252"/>
      <c r="BR21" s="252"/>
      <c r="BS21" s="234"/>
      <c r="BT21" s="254" t="s">
        <v>613</v>
      </c>
      <c r="BU21" s="254">
        <v>309</v>
      </c>
      <c r="BV21" s="254">
        <v>6</v>
      </c>
      <c r="BW21" s="254">
        <v>20</v>
      </c>
      <c r="BX21" s="254">
        <v>1</v>
      </c>
      <c r="BY21" s="254">
        <v>1</v>
      </c>
      <c r="BZ21" s="254">
        <v>295</v>
      </c>
      <c r="CA21" s="254">
        <v>248</v>
      </c>
      <c r="CB21" s="254">
        <v>61</v>
      </c>
      <c r="CC21" s="335"/>
      <c r="CD21" s="339">
        <v>3596021129247479.5</v>
      </c>
      <c r="CE21" s="340">
        <v>5653172922615.0566</v>
      </c>
      <c r="CF21" s="234"/>
      <c r="CG21" s="234"/>
      <c r="CH21" s="234"/>
      <c r="CI21" s="234"/>
      <c r="CJ21" s="234"/>
      <c r="CK21" s="234"/>
      <c r="CL21" s="234"/>
      <c r="CM21" s="234"/>
      <c r="CN21" s="234"/>
      <c r="CO21" s="234"/>
      <c r="CP21" s="234"/>
      <c r="CQ21" s="234"/>
      <c r="CR21" s="236"/>
      <c r="CS21" s="266"/>
      <c r="CT21" s="264"/>
      <c r="CU21" s="264"/>
      <c r="CV21" s="264"/>
      <c r="CW21" s="264"/>
      <c r="CX21" s="264"/>
      <c r="CY21" s="264"/>
      <c r="CZ21" s="264"/>
      <c r="DA21" s="264"/>
      <c r="DB21" s="264"/>
      <c r="DC21" s="264"/>
      <c r="DD21" s="264"/>
    </row>
    <row r="22" spans="1:108" x14ac:dyDescent="0.25">
      <c r="B22" s="178"/>
      <c r="C22" s="178"/>
      <c r="D22" s="178"/>
      <c r="E22" s="198"/>
      <c r="F22" s="198"/>
      <c r="G22" s="198"/>
      <c r="H22" s="198"/>
      <c r="J22" s="147" t="str">
        <f t="shared" si="3"/>
        <v>ASell</v>
      </c>
      <c r="K22" s="223" t="s">
        <v>526</v>
      </c>
      <c r="L22" s="223" t="s">
        <v>529</v>
      </c>
      <c r="M22" s="227">
        <v>191691654017.96997</v>
      </c>
      <c r="O22" s="228"/>
      <c r="P22" s="228"/>
      <c r="Q22" s="228"/>
      <c r="S22" s="242"/>
      <c r="T22" s="247"/>
      <c r="U22" s="247"/>
      <c r="V22" s="247"/>
      <c r="W22" s="247"/>
      <c r="X22" s="247"/>
      <c r="Y22" s="234"/>
      <c r="Z22" s="242" t="s">
        <v>565</v>
      </c>
      <c r="AA22" s="242">
        <v>0</v>
      </c>
      <c r="AB22" s="242">
        <v>0</v>
      </c>
      <c r="AC22" s="242">
        <v>0</v>
      </c>
      <c r="AD22" s="242">
        <v>0</v>
      </c>
      <c r="AE22" s="242">
        <v>0</v>
      </c>
      <c r="AF22" s="242"/>
      <c r="AG22" s="242" t="s">
        <v>575</v>
      </c>
      <c r="AH22" s="242">
        <v>0</v>
      </c>
      <c r="AI22" s="242">
        <v>0</v>
      </c>
      <c r="AJ22" s="242">
        <v>0</v>
      </c>
      <c r="AK22" s="242">
        <v>0</v>
      </c>
      <c r="AL22" s="242">
        <v>0</v>
      </c>
      <c r="AM22" s="234"/>
      <c r="AN22" s="242" t="s">
        <v>575</v>
      </c>
      <c r="AO22" s="242">
        <v>0</v>
      </c>
      <c r="AP22" s="242">
        <v>0</v>
      </c>
      <c r="AQ22" s="242">
        <v>0</v>
      </c>
      <c r="AR22" s="242">
        <v>0</v>
      </c>
      <c r="AS22" s="242">
        <v>0</v>
      </c>
      <c r="AT22" s="234"/>
      <c r="AU22" s="242" t="s">
        <v>575</v>
      </c>
      <c r="AV22" s="242">
        <v>0</v>
      </c>
      <c r="AW22" s="242">
        <v>0</v>
      </c>
      <c r="AX22" s="242">
        <v>0</v>
      </c>
      <c r="AY22" s="242">
        <v>0</v>
      </c>
      <c r="AZ22" s="242">
        <v>0</v>
      </c>
      <c r="BA22" s="234"/>
      <c r="BB22" s="242" t="s">
        <v>574</v>
      </c>
      <c r="BC22" s="242">
        <v>0</v>
      </c>
      <c r="BD22" s="242">
        <v>0</v>
      </c>
      <c r="BE22" s="242">
        <v>0</v>
      </c>
      <c r="BF22" s="242">
        <v>0</v>
      </c>
      <c r="BG22" s="242">
        <v>0</v>
      </c>
      <c r="BH22" s="236" t="s">
        <v>574</v>
      </c>
      <c r="BI22" s="242">
        <v>0</v>
      </c>
      <c r="BJ22" s="242">
        <v>0</v>
      </c>
      <c r="BK22" s="242">
        <v>0</v>
      </c>
      <c r="BL22" s="242">
        <v>0</v>
      </c>
      <c r="BM22" s="242">
        <v>0</v>
      </c>
      <c r="BN22" s="242"/>
      <c r="BO22" s="245" t="s">
        <v>462</v>
      </c>
      <c r="BP22" s="253" t="s">
        <v>522</v>
      </c>
      <c r="BQ22" s="253" t="s">
        <v>551</v>
      </c>
      <c r="BR22" s="253" t="s">
        <v>552</v>
      </c>
      <c r="BS22" s="234"/>
      <c r="BT22" s="234" t="s">
        <v>614</v>
      </c>
      <c r="BU22" s="254">
        <v>1</v>
      </c>
      <c r="BV22" s="234">
        <v>0</v>
      </c>
      <c r="BW22" s="234">
        <v>0</v>
      </c>
      <c r="BX22" s="234">
        <v>0</v>
      </c>
      <c r="BY22" s="234">
        <v>0</v>
      </c>
      <c r="BZ22" s="234">
        <v>1</v>
      </c>
      <c r="CA22" s="234">
        <v>1</v>
      </c>
      <c r="CB22" s="234">
        <v>0</v>
      </c>
      <c r="CC22" s="234"/>
      <c r="CD22" s="234"/>
      <c r="CE22" s="234"/>
      <c r="CF22" s="234"/>
      <c r="CG22" s="234"/>
      <c r="CH22" s="234"/>
      <c r="CI22" s="234"/>
      <c r="CJ22" s="234"/>
      <c r="CK22" s="234"/>
      <c r="CL22" s="234"/>
      <c r="CM22" s="234"/>
      <c r="CN22" s="234"/>
      <c r="CO22" s="234"/>
      <c r="CP22" s="234"/>
      <c r="CQ22" s="234"/>
      <c r="CR22" s="234"/>
      <c r="CS22" s="234"/>
      <c r="CT22" s="234"/>
      <c r="CU22" s="234"/>
      <c r="CV22" s="234"/>
      <c r="CW22" s="234"/>
      <c r="CX22" s="234"/>
      <c r="CY22" s="234"/>
      <c r="CZ22" s="234"/>
      <c r="DA22" s="234"/>
      <c r="DB22" s="234"/>
      <c r="DC22" s="234"/>
      <c r="DD22" s="234"/>
    </row>
    <row r="23" spans="1:108" x14ac:dyDescent="0.25">
      <c r="A23" s="157" t="s">
        <v>191</v>
      </c>
      <c r="B23" s="182" t="s">
        <v>211</v>
      </c>
      <c r="C23" s="183" t="s">
        <v>212</v>
      </c>
      <c r="D23" s="182" t="s">
        <v>213</v>
      </c>
      <c r="E23" s="213" t="s">
        <v>541</v>
      </c>
      <c r="F23" s="216" t="s">
        <v>429</v>
      </c>
      <c r="G23" s="213" t="s">
        <v>211</v>
      </c>
      <c r="H23" s="213" t="s">
        <v>530</v>
      </c>
      <c r="I23" s="159"/>
      <c r="J23" s="147" t="str">
        <f>K23&amp;L23</f>
        <v>PSell</v>
      </c>
      <c r="K23" s="223" t="s">
        <v>528</v>
      </c>
      <c r="L23" s="223" t="s">
        <v>529</v>
      </c>
      <c r="M23" s="227">
        <v>287540672036.08502</v>
      </c>
      <c r="N23" s="157" t="s">
        <v>430</v>
      </c>
      <c r="O23" s="231" t="s">
        <v>211</v>
      </c>
      <c r="P23" s="231" t="s">
        <v>530</v>
      </c>
      <c r="Q23" s="228"/>
      <c r="S23" s="242"/>
      <c r="T23" s="247"/>
      <c r="U23" s="247"/>
      <c r="V23" s="247"/>
      <c r="W23" s="247"/>
      <c r="X23" s="247"/>
      <c r="Y23" s="234"/>
      <c r="Z23" s="242" t="s">
        <v>565</v>
      </c>
      <c r="AA23" s="242">
        <v>641142</v>
      </c>
      <c r="AB23" s="242">
        <v>9</v>
      </c>
      <c r="AC23" s="242">
        <v>4</v>
      </c>
      <c r="AD23" s="242">
        <v>177</v>
      </c>
      <c r="AE23" s="242">
        <v>1</v>
      </c>
      <c r="AF23" s="242"/>
      <c r="AG23" s="242" t="s">
        <v>576</v>
      </c>
      <c r="AH23" s="242">
        <v>0</v>
      </c>
      <c r="AI23" s="242">
        <v>0</v>
      </c>
      <c r="AJ23" s="242">
        <v>0</v>
      </c>
      <c r="AK23" s="242">
        <v>0</v>
      </c>
      <c r="AL23" s="242">
        <v>0</v>
      </c>
      <c r="AM23" s="234"/>
      <c r="AN23" s="242" t="s">
        <v>576</v>
      </c>
      <c r="AO23" s="242">
        <v>0</v>
      </c>
      <c r="AP23" s="242">
        <v>0</v>
      </c>
      <c r="AQ23" s="242">
        <v>0</v>
      </c>
      <c r="AR23" s="242">
        <v>0</v>
      </c>
      <c r="AS23" s="242">
        <v>0</v>
      </c>
      <c r="AT23" s="234"/>
      <c r="AU23" s="242" t="s">
        <v>576</v>
      </c>
      <c r="AV23" s="242">
        <v>0</v>
      </c>
      <c r="AW23" s="242">
        <v>0</v>
      </c>
      <c r="AX23" s="242">
        <v>0</v>
      </c>
      <c r="AY23" s="242">
        <v>0</v>
      </c>
      <c r="AZ23" s="242">
        <v>0</v>
      </c>
      <c r="BA23" s="234"/>
      <c r="BB23" s="242" t="s">
        <v>575</v>
      </c>
      <c r="BC23" s="242">
        <v>0</v>
      </c>
      <c r="BD23" s="242">
        <v>0</v>
      </c>
      <c r="BE23" s="242">
        <v>0</v>
      </c>
      <c r="BF23" s="242">
        <v>0</v>
      </c>
      <c r="BG23" s="242">
        <v>0</v>
      </c>
      <c r="BH23" s="236" t="s">
        <v>575</v>
      </c>
      <c r="BI23" s="242">
        <v>0</v>
      </c>
      <c r="BJ23" s="242">
        <v>0</v>
      </c>
      <c r="BK23" s="242">
        <v>0</v>
      </c>
      <c r="BL23" s="242">
        <v>0</v>
      </c>
      <c r="BM23" s="242">
        <v>0</v>
      </c>
      <c r="BN23" s="242"/>
      <c r="BO23" s="236"/>
      <c r="BP23" s="252">
        <v>146930540.74000001</v>
      </c>
      <c r="BQ23" s="252">
        <v>76656</v>
      </c>
      <c r="BR23" s="252">
        <v>94</v>
      </c>
      <c r="BS23" s="234"/>
      <c r="BT23" s="234"/>
      <c r="BU23" s="234"/>
      <c r="BV23" s="234"/>
      <c r="BW23" s="234"/>
      <c r="BX23" s="234"/>
      <c r="BY23" s="234"/>
      <c r="BZ23" s="234"/>
      <c r="CA23" s="234"/>
      <c r="CB23" s="234"/>
      <c r="CC23" s="234"/>
      <c r="CD23" s="234"/>
      <c r="CE23" s="234"/>
      <c r="CF23" s="234"/>
      <c r="CG23" s="234"/>
      <c r="CH23" s="234"/>
      <c r="CI23" s="234"/>
      <c r="CJ23" s="234"/>
      <c r="CK23" s="234"/>
      <c r="CL23" s="234"/>
      <c r="CM23" s="234"/>
      <c r="CN23" s="234"/>
      <c r="CO23" s="234"/>
      <c r="CP23" s="234"/>
      <c r="CQ23" s="234"/>
      <c r="CR23" s="234"/>
      <c r="CS23" s="234"/>
      <c r="CT23" s="234"/>
      <c r="CU23" s="234"/>
      <c r="CV23" s="234"/>
      <c r="CW23" s="234"/>
      <c r="CX23" s="234"/>
      <c r="CY23" s="234"/>
      <c r="CZ23" s="234"/>
      <c r="DA23" s="234"/>
      <c r="DB23" s="234"/>
      <c r="DC23" s="234"/>
      <c r="DD23" s="234"/>
    </row>
    <row r="24" spans="1:108" x14ac:dyDescent="0.25">
      <c r="B24" s="181" t="s">
        <v>215</v>
      </c>
      <c r="C24" s="184">
        <v>38713</v>
      </c>
      <c r="D24" s="181">
        <v>17296.830000000002</v>
      </c>
      <c r="E24" s="212">
        <v>1</v>
      </c>
      <c r="F24" s="198"/>
      <c r="G24" s="212" t="s">
        <v>239</v>
      </c>
      <c r="H24" s="212">
        <v>67529.410856779999</v>
      </c>
      <c r="I24" s="158"/>
      <c r="K24" s="220"/>
      <c r="L24" s="217"/>
      <c r="M24" s="217"/>
      <c r="O24" s="230" t="s">
        <v>239</v>
      </c>
      <c r="P24" s="230">
        <v>46275.823846840001</v>
      </c>
      <c r="Q24" s="228"/>
      <c r="S24" s="242"/>
      <c r="T24" s="247"/>
      <c r="U24" s="247"/>
      <c r="V24" s="247"/>
      <c r="W24" s="247"/>
      <c r="X24" s="247"/>
      <c r="Y24" s="234"/>
      <c r="Z24" s="242" t="s">
        <v>566</v>
      </c>
      <c r="AA24" s="242">
        <v>0</v>
      </c>
      <c r="AB24" s="242">
        <v>0</v>
      </c>
      <c r="AC24" s="242">
        <v>0</v>
      </c>
      <c r="AD24" s="242">
        <v>0</v>
      </c>
      <c r="AE24" s="242">
        <v>0</v>
      </c>
      <c r="AF24" s="242"/>
      <c r="AG24" s="242" t="s">
        <v>577</v>
      </c>
      <c r="AH24" s="242">
        <v>0</v>
      </c>
      <c r="AI24" s="242">
        <v>0</v>
      </c>
      <c r="AJ24" s="242">
        <v>0</v>
      </c>
      <c r="AK24" s="242">
        <v>0</v>
      </c>
      <c r="AL24" s="242">
        <v>0</v>
      </c>
      <c r="AM24" s="234"/>
      <c r="AN24" s="242" t="s">
        <v>577</v>
      </c>
      <c r="AO24" s="242">
        <v>0</v>
      </c>
      <c r="AP24" s="242">
        <v>0</v>
      </c>
      <c r="AQ24" s="242">
        <v>0</v>
      </c>
      <c r="AR24" s="242">
        <v>0</v>
      </c>
      <c r="AS24" s="242">
        <v>0</v>
      </c>
      <c r="AT24" s="234"/>
      <c r="AU24" s="242" t="s">
        <v>577</v>
      </c>
      <c r="AV24" s="242">
        <v>0</v>
      </c>
      <c r="AW24" s="242">
        <v>0</v>
      </c>
      <c r="AX24" s="242">
        <v>0</v>
      </c>
      <c r="AY24" s="242">
        <v>0</v>
      </c>
      <c r="AZ24" s="242">
        <v>0</v>
      </c>
      <c r="BA24" s="234"/>
      <c r="BB24" s="242" t="s">
        <v>576</v>
      </c>
      <c r="BC24" s="242">
        <v>0</v>
      </c>
      <c r="BD24" s="242">
        <v>0</v>
      </c>
      <c r="BE24" s="242">
        <v>0</v>
      </c>
      <c r="BF24" s="242">
        <v>0</v>
      </c>
      <c r="BG24" s="242">
        <v>0</v>
      </c>
      <c r="BH24" s="236" t="s">
        <v>576</v>
      </c>
      <c r="BI24" s="242">
        <v>0</v>
      </c>
      <c r="BJ24" s="242">
        <v>0</v>
      </c>
      <c r="BK24" s="242">
        <v>0</v>
      </c>
      <c r="BL24" s="242">
        <v>0</v>
      </c>
      <c r="BM24" s="242">
        <v>0</v>
      </c>
      <c r="BN24" s="242"/>
      <c r="BO24" s="236"/>
      <c r="BP24" s="252"/>
      <c r="BQ24" s="252"/>
      <c r="BR24" s="252"/>
      <c r="BS24" s="234"/>
      <c r="BT24" s="234"/>
      <c r="BU24" s="234"/>
      <c r="BV24" s="234"/>
      <c r="BW24" s="234"/>
      <c r="BX24" s="234"/>
      <c r="BY24" s="234"/>
      <c r="BZ24" s="234"/>
      <c r="CA24" s="234"/>
      <c r="CB24" s="234"/>
      <c r="CC24" s="234"/>
      <c r="CD24" s="234"/>
      <c r="CE24" s="234"/>
      <c r="CF24" s="234"/>
      <c r="CG24" s="234"/>
      <c r="CH24" s="234"/>
      <c r="CI24" s="234"/>
      <c r="CJ24" s="234"/>
      <c r="CK24" s="234"/>
      <c r="CL24" s="234"/>
      <c r="CM24" s="234"/>
      <c r="CN24" s="234"/>
      <c r="CO24" s="234"/>
      <c r="CP24" s="234"/>
      <c r="CQ24" s="234"/>
      <c r="CR24" s="234"/>
      <c r="CS24" s="234"/>
      <c r="CT24" s="234"/>
      <c r="CU24" s="234"/>
      <c r="CV24" s="234"/>
      <c r="CW24" s="234"/>
      <c r="CX24" s="234"/>
      <c r="CY24" s="234"/>
      <c r="CZ24" s="234"/>
      <c r="DA24" s="234"/>
      <c r="DB24" s="234"/>
      <c r="DC24" s="234"/>
      <c r="DD24" s="234"/>
    </row>
    <row r="25" spans="1:108" x14ac:dyDescent="0.25">
      <c r="B25" s="181" t="s">
        <v>216</v>
      </c>
      <c r="C25" s="184">
        <v>38713</v>
      </c>
      <c r="D25" s="181">
        <v>20229.37</v>
      </c>
      <c r="E25" s="212">
        <v>1</v>
      </c>
      <c r="F25" s="198"/>
      <c r="G25" s="212" t="s">
        <v>256</v>
      </c>
      <c r="H25" s="212">
        <v>13542.22248541</v>
      </c>
      <c r="I25" s="158"/>
      <c r="K25" s="220"/>
      <c r="L25" s="217"/>
      <c r="M25" s="217"/>
      <c r="O25" s="230" t="s">
        <v>256</v>
      </c>
      <c r="P25" s="230">
        <v>12496.07159437</v>
      </c>
      <c r="Q25" s="228"/>
      <c r="S25" s="242"/>
      <c r="T25" s="247"/>
      <c r="U25" s="247"/>
      <c r="V25" s="247"/>
      <c r="W25" s="247"/>
      <c r="X25" s="247"/>
      <c r="Y25" s="234"/>
      <c r="Z25" s="242" t="s">
        <v>566</v>
      </c>
      <c r="AA25" s="242">
        <v>32958689</v>
      </c>
      <c r="AB25" s="242">
        <v>1255</v>
      </c>
      <c r="AC25" s="242">
        <v>12</v>
      </c>
      <c r="AD25" s="242">
        <v>19641</v>
      </c>
      <c r="AE25" s="242">
        <v>1</v>
      </c>
      <c r="AF25" s="242"/>
      <c r="AG25" s="242" t="s">
        <v>578</v>
      </c>
      <c r="AH25" s="242">
        <v>0</v>
      </c>
      <c r="AI25" s="242">
        <v>0</v>
      </c>
      <c r="AJ25" s="242">
        <v>0</v>
      </c>
      <c r="AK25" s="242">
        <v>0</v>
      </c>
      <c r="AL25" s="242">
        <v>0</v>
      </c>
      <c r="AM25" s="234"/>
      <c r="AN25" s="242" t="s">
        <v>578</v>
      </c>
      <c r="AO25" s="242">
        <v>0</v>
      </c>
      <c r="AP25" s="242">
        <v>0</v>
      </c>
      <c r="AQ25" s="242">
        <v>0</v>
      </c>
      <c r="AR25" s="242">
        <v>0</v>
      </c>
      <c r="AS25" s="242">
        <v>0</v>
      </c>
      <c r="AT25" s="234"/>
      <c r="AU25" s="242" t="s">
        <v>578</v>
      </c>
      <c r="AV25" s="242">
        <v>0</v>
      </c>
      <c r="AW25" s="242">
        <v>0</v>
      </c>
      <c r="AX25" s="242">
        <v>0</v>
      </c>
      <c r="AY25" s="242">
        <v>0</v>
      </c>
      <c r="AZ25" s="242">
        <v>0</v>
      </c>
      <c r="BA25" s="234"/>
      <c r="BB25" s="242" t="s">
        <v>577</v>
      </c>
      <c r="BC25" s="242">
        <v>0</v>
      </c>
      <c r="BD25" s="242">
        <v>0</v>
      </c>
      <c r="BE25" s="242">
        <v>0</v>
      </c>
      <c r="BF25" s="242">
        <v>0</v>
      </c>
      <c r="BG25" s="242">
        <v>0</v>
      </c>
      <c r="BH25" s="236" t="s">
        <v>577</v>
      </c>
      <c r="BI25" s="242">
        <v>0</v>
      </c>
      <c r="BJ25" s="242">
        <v>0</v>
      </c>
      <c r="BK25" s="242">
        <v>0</v>
      </c>
      <c r="BL25" s="242">
        <v>0</v>
      </c>
      <c r="BM25" s="242">
        <v>0</v>
      </c>
      <c r="BN25" s="242"/>
      <c r="BO25" s="245" t="s">
        <v>465</v>
      </c>
      <c r="BP25" s="253" t="s">
        <v>553</v>
      </c>
      <c r="BQ25" s="252"/>
      <c r="BR25" s="252"/>
      <c r="BS25" s="234"/>
      <c r="BT25" s="234"/>
      <c r="BU25" s="252"/>
      <c r="BV25" s="234"/>
      <c r="BW25" s="234"/>
      <c r="BX25" s="234"/>
      <c r="BY25" s="234"/>
      <c r="BZ25" s="234"/>
      <c r="CA25" s="234"/>
      <c r="CB25" s="234"/>
      <c r="CC25" s="234"/>
      <c r="CD25" s="234"/>
      <c r="CE25" s="234"/>
      <c r="CF25" s="234"/>
      <c r="CG25" s="234"/>
      <c r="CH25" s="234"/>
      <c r="CI25" s="234"/>
      <c r="CJ25" s="234"/>
      <c r="CK25" s="234"/>
      <c r="CL25" s="234"/>
      <c r="CM25" s="234"/>
      <c r="CN25" s="234"/>
      <c r="CO25" s="234"/>
      <c r="CP25" s="234"/>
      <c r="CQ25" s="234"/>
      <c r="CR25" s="234"/>
      <c r="CS25" s="234"/>
      <c r="CT25" s="234"/>
      <c r="CU25" s="234"/>
      <c r="CV25" s="234"/>
      <c r="CW25" s="234"/>
      <c r="CX25" s="234"/>
      <c r="CY25" s="234"/>
      <c r="CZ25" s="234"/>
      <c r="DA25" s="234"/>
      <c r="DB25" s="234"/>
      <c r="DC25" s="234"/>
      <c r="DD25" s="234"/>
    </row>
    <row r="26" spans="1:108" x14ac:dyDescent="0.25">
      <c r="B26" s="181" t="s">
        <v>217</v>
      </c>
      <c r="C26" s="184">
        <v>38628</v>
      </c>
      <c r="D26" s="181">
        <v>10207.67</v>
      </c>
      <c r="E26" s="212">
        <v>1</v>
      </c>
      <c r="F26" s="198"/>
      <c r="G26" s="212" t="s">
        <v>257</v>
      </c>
      <c r="H26" s="212">
        <v>11306.618434219999</v>
      </c>
      <c r="I26" s="158"/>
      <c r="J26" s="152"/>
      <c r="K26" s="221"/>
      <c r="L26" s="217"/>
      <c r="M26" s="217"/>
      <c r="O26" s="230" t="s">
        <v>257</v>
      </c>
      <c r="P26" s="230">
        <v>10886.77290267</v>
      </c>
      <c r="Q26" s="228"/>
      <c r="S26" s="242"/>
      <c r="T26" s="247"/>
      <c r="U26" s="247"/>
      <c r="V26" s="247"/>
      <c r="W26" s="247"/>
      <c r="X26" s="247"/>
      <c r="Y26" s="234"/>
      <c r="Z26" s="242" t="s">
        <v>567</v>
      </c>
      <c r="AA26" s="242">
        <v>0</v>
      </c>
      <c r="AB26" s="242">
        <v>0</v>
      </c>
      <c r="AC26" s="242">
        <v>0</v>
      </c>
      <c r="AD26" s="242">
        <v>0</v>
      </c>
      <c r="AE26" s="242">
        <v>0</v>
      </c>
      <c r="AF26" s="242"/>
      <c r="AG26" s="242" t="s">
        <v>579</v>
      </c>
      <c r="AH26" s="242">
        <v>0</v>
      </c>
      <c r="AI26" s="242">
        <v>0</v>
      </c>
      <c r="AJ26" s="242">
        <v>0</v>
      </c>
      <c r="AK26" s="242">
        <v>0</v>
      </c>
      <c r="AL26" s="242">
        <v>0</v>
      </c>
      <c r="AM26" s="234"/>
      <c r="AN26" s="242" t="s">
        <v>593</v>
      </c>
      <c r="AO26" s="242">
        <v>0</v>
      </c>
      <c r="AP26" s="242">
        <v>0</v>
      </c>
      <c r="AQ26" s="242">
        <v>0</v>
      </c>
      <c r="AR26" s="242">
        <v>0</v>
      </c>
      <c r="AS26" s="242">
        <v>0</v>
      </c>
      <c r="AT26" s="234"/>
      <c r="AU26" s="242" t="s">
        <v>579</v>
      </c>
      <c r="AV26" s="242">
        <v>0</v>
      </c>
      <c r="AW26" s="242">
        <v>0</v>
      </c>
      <c r="AX26" s="242">
        <v>0</v>
      </c>
      <c r="AY26" s="242">
        <v>0</v>
      </c>
      <c r="AZ26" s="242">
        <v>0</v>
      </c>
      <c r="BA26" s="234"/>
      <c r="BB26" s="242" t="s">
        <v>578</v>
      </c>
      <c r="BC26" s="242">
        <v>0</v>
      </c>
      <c r="BD26" s="242">
        <v>0</v>
      </c>
      <c r="BE26" s="242">
        <v>0</v>
      </c>
      <c r="BF26" s="242">
        <v>0</v>
      </c>
      <c r="BG26" s="242">
        <v>0</v>
      </c>
      <c r="BH26" s="236" t="s">
        <v>578</v>
      </c>
      <c r="BI26" s="242">
        <v>0</v>
      </c>
      <c r="BJ26" s="242">
        <v>0</v>
      </c>
      <c r="BK26" s="242">
        <v>0</v>
      </c>
      <c r="BL26" s="242">
        <v>0</v>
      </c>
      <c r="BM26" s="242">
        <v>0</v>
      </c>
      <c r="BN26" s="242"/>
      <c r="BO26" s="236"/>
      <c r="BP26" s="252">
        <v>969112</v>
      </c>
      <c r="BQ26" s="252"/>
      <c r="BR26" s="252"/>
      <c r="BS26" s="234"/>
      <c r="BT26" s="234"/>
      <c r="BU26" s="234"/>
      <c r="BV26" s="234"/>
      <c r="BW26" s="234"/>
      <c r="BX26" s="234"/>
      <c r="BY26" s="234"/>
      <c r="BZ26" s="234"/>
      <c r="CA26" s="234"/>
      <c r="CB26" s="234"/>
      <c r="CC26" s="234"/>
      <c r="CD26" s="234"/>
      <c r="CE26" s="234"/>
      <c r="CF26" s="234"/>
      <c r="CG26" s="234"/>
      <c r="CH26" s="234"/>
      <c r="CI26" s="234"/>
      <c r="CJ26" s="234"/>
      <c r="CK26" s="234"/>
      <c r="CL26" s="234"/>
      <c r="CM26" s="234"/>
      <c r="CN26" s="234"/>
      <c r="CO26" s="234"/>
      <c r="CP26" s="234"/>
      <c r="CQ26" s="234"/>
      <c r="CR26" s="234"/>
      <c r="CS26" s="234"/>
      <c r="CT26" s="234"/>
      <c r="CU26" s="234"/>
      <c r="CV26" s="234"/>
      <c r="CW26" s="234"/>
      <c r="CX26" s="234"/>
      <c r="CY26" s="234"/>
      <c r="CZ26" s="234"/>
      <c r="DA26" s="234"/>
      <c r="DB26" s="234"/>
      <c r="DC26" s="234"/>
      <c r="DD26" s="234"/>
    </row>
    <row r="27" spans="1:108" x14ac:dyDescent="0.25">
      <c r="B27" s="181" t="s">
        <v>218</v>
      </c>
      <c r="C27" s="184">
        <v>38713</v>
      </c>
      <c r="D27" s="181">
        <v>17257.37</v>
      </c>
      <c r="E27" s="212">
        <v>1</v>
      </c>
      <c r="F27" s="198"/>
      <c r="G27" s="212" t="s">
        <v>258</v>
      </c>
      <c r="H27" s="212">
        <v>7833.1272228300004</v>
      </c>
      <c r="I27" s="158"/>
      <c r="J27" s="152"/>
      <c r="K27" s="220"/>
      <c r="L27" s="217"/>
      <c r="M27" s="217"/>
      <c r="O27" s="230" t="s">
        <v>258</v>
      </c>
      <c r="P27" s="230">
        <v>7225.5710567300002</v>
      </c>
      <c r="Q27" s="228"/>
      <c r="S27" s="242"/>
      <c r="T27" s="247"/>
      <c r="U27" s="247"/>
      <c r="V27" s="247"/>
      <c r="W27" s="247"/>
      <c r="X27" s="247"/>
      <c r="Y27" s="234"/>
      <c r="Z27" s="242" t="s">
        <v>567</v>
      </c>
      <c r="AA27" s="242">
        <v>0</v>
      </c>
      <c r="AB27" s="242">
        <v>0</v>
      </c>
      <c r="AC27" s="242">
        <v>0</v>
      </c>
      <c r="AD27" s="242">
        <v>0</v>
      </c>
      <c r="AE27" s="242">
        <v>1</v>
      </c>
      <c r="AF27" s="242"/>
      <c r="AG27" s="242" t="s">
        <v>580</v>
      </c>
      <c r="AH27" s="242">
        <v>0</v>
      </c>
      <c r="AI27" s="242">
        <v>0</v>
      </c>
      <c r="AJ27" s="242">
        <v>0</v>
      </c>
      <c r="AK27" s="242">
        <v>0</v>
      </c>
      <c r="AL27" s="242">
        <v>0</v>
      </c>
      <c r="AM27" s="234"/>
      <c r="AN27" s="242" t="s">
        <v>594</v>
      </c>
      <c r="AO27" s="242">
        <v>0</v>
      </c>
      <c r="AP27" s="242">
        <v>0</v>
      </c>
      <c r="AQ27" s="242">
        <v>0</v>
      </c>
      <c r="AR27" s="242">
        <v>0</v>
      </c>
      <c r="AS27" s="242">
        <v>0</v>
      </c>
      <c r="AT27" s="234"/>
      <c r="AU27" s="242" t="s">
        <v>580</v>
      </c>
      <c r="AV27" s="242">
        <v>0</v>
      </c>
      <c r="AW27" s="242">
        <v>0</v>
      </c>
      <c r="AX27" s="242">
        <v>0</v>
      </c>
      <c r="AY27" s="242">
        <v>0</v>
      </c>
      <c r="AZ27" s="242">
        <v>0</v>
      </c>
      <c r="BA27" s="234"/>
      <c r="BB27" s="242" t="s">
        <v>596</v>
      </c>
      <c r="BC27" s="242">
        <v>0</v>
      </c>
      <c r="BD27" s="242">
        <v>0</v>
      </c>
      <c r="BE27" s="242">
        <v>0</v>
      </c>
      <c r="BF27" s="242">
        <v>27550</v>
      </c>
      <c r="BG27" s="242">
        <v>0</v>
      </c>
      <c r="BH27" s="236" t="s">
        <v>596</v>
      </c>
      <c r="BI27" s="242">
        <v>0</v>
      </c>
      <c r="BJ27" s="242">
        <v>0</v>
      </c>
      <c r="BK27" s="242">
        <v>0</v>
      </c>
      <c r="BL27" s="242">
        <v>1450</v>
      </c>
      <c r="BM27" s="242">
        <v>0</v>
      </c>
      <c r="BN27" s="242"/>
      <c r="BO27" s="236"/>
      <c r="BP27" s="252"/>
      <c r="BQ27" s="252"/>
      <c r="BR27" s="252"/>
      <c r="BS27" s="234"/>
      <c r="BT27" s="234"/>
      <c r="BU27" s="234"/>
      <c r="BV27" s="234"/>
      <c r="BW27" s="234"/>
      <c r="BX27" s="234"/>
      <c r="BY27" s="234"/>
      <c r="BZ27" s="234"/>
      <c r="CA27" s="234"/>
      <c r="CB27" s="234"/>
      <c r="CC27" s="234"/>
      <c r="CD27" s="234"/>
      <c r="CE27" s="234"/>
      <c r="CF27" s="234"/>
      <c r="CG27" s="234"/>
      <c r="CH27" s="234"/>
      <c r="CI27" s="234"/>
      <c r="CJ27" s="234"/>
      <c r="CK27" s="234"/>
      <c r="CL27" s="234"/>
      <c r="CM27" s="234"/>
      <c r="CN27" s="234"/>
      <c r="CO27" s="234"/>
      <c r="CP27" s="234"/>
      <c r="CQ27" s="234"/>
      <c r="CR27" s="256" t="s">
        <v>499</v>
      </c>
      <c r="CS27" s="265" t="s">
        <v>622</v>
      </c>
      <c r="CT27" s="264" t="s">
        <v>623</v>
      </c>
      <c r="CU27" s="264" t="s">
        <v>624</v>
      </c>
      <c r="CV27" s="264" t="s">
        <v>625</v>
      </c>
      <c r="CW27" s="264" t="s">
        <v>626</v>
      </c>
      <c r="CX27" s="264" t="s">
        <v>627</v>
      </c>
      <c r="CY27" s="264" t="s">
        <v>628</v>
      </c>
      <c r="CZ27" s="264" t="s">
        <v>629</v>
      </c>
      <c r="DA27" s="264" t="s">
        <v>630</v>
      </c>
      <c r="DB27" s="264" t="s">
        <v>631</v>
      </c>
      <c r="DC27" s="264" t="s">
        <v>632</v>
      </c>
      <c r="DD27" s="264" t="s">
        <v>633</v>
      </c>
    </row>
    <row r="28" spans="1:108" ht="14.4" x14ac:dyDescent="0.3">
      <c r="B28" s="181" t="s">
        <v>219</v>
      </c>
      <c r="C28" s="184">
        <v>38716</v>
      </c>
      <c r="D28" s="181">
        <v>10070.700000000001</v>
      </c>
      <c r="E28" s="212">
        <v>1</v>
      </c>
      <c r="F28" s="198"/>
      <c r="G28" s="212" t="s">
        <v>259</v>
      </c>
      <c r="H28" s="212">
        <v>3458.2710331399999</v>
      </c>
      <c r="I28" s="158"/>
      <c r="J28" s="152"/>
      <c r="K28" s="220"/>
      <c r="L28" s="222"/>
      <c r="M28" s="225"/>
      <c r="O28" s="230" t="s">
        <v>259</v>
      </c>
      <c r="P28" s="230">
        <v>3241.1911695200001</v>
      </c>
      <c r="Q28" s="228"/>
      <c r="S28" s="234"/>
      <c r="T28" s="234"/>
      <c r="U28" s="234"/>
      <c r="V28" s="234"/>
      <c r="W28" s="234"/>
      <c r="X28" s="234"/>
      <c r="Y28" s="234"/>
      <c r="Z28" s="242" t="s">
        <v>568</v>
      </c>
      <c r="AA28" s="242">
        <v>0</v>
      </c>
      <c r="AB28" s="242">
        <v>0</v>
      </c>
      <c r="AC28" s="242">
        <v>0</v>
      </c>
      <c r="AD28" s="242">
        <v>0</v>
      </c>
      <c r="AE28" s="242">
        <v>0</v>
      </c>
      <c r="AF28" s="242"/>
      <c r="AG28" s="242" t="s">
        <v>581</v>
      </c>
      <c r="AH28" s="242">
        <v>0</v>
      </c>
      <c r="AI28" s="242">
        <v>0</v>
      </c>
      <c r="AJ28" s="242">
        <v>0</v>
      </c>
      <c r="AK28" s="242">
        <v>0</v>
      </c>
      <c r="AL28" s="242">
        <v>0</v>
      </c>
      <c r="AM28" s="234"/>
      <c r="AN28" s="242" t="s">
        <v>579</v>
      </c>
      <c r="AO28" s="242">
        <v>0</v>
      </c>
      <c r="AP28" s="242">
        <v>0</v>
      </c>
      <c r="AQ28" s="242">
        <v>0</v>
      </c>
      <c r="AR28" s="242">
        <v>0</v>
      </c>
      <c r="AS28" s="242">
        <v>0</v>
      </c>
      <c r="AT28" s="234"/>
      <c r="AU28" s="242" t="s">
        <v>581</v>
      </c>
      <c r="AV28" s="242">
        <v>0</v>
      </c>
      <c r="AW28" s="242">
        <v>0</v>
      </c>
      <c r="AX28" s="242">
        <v>0</v>
      </c>
      <c r="AY28" s="242">
        <v>0</v>
      </c>
      <c r="AZ28" s="242">
        <v>0</v>
      </c>
      <c r="BA28" s="234"/>
      <c r="BB28" s="242" t="s">
        <v>579</v>
      </c>
      <c r="BC28" s="242">
        <v>0</v>
      </c>
      <c r="BD28" s="242">
        <v>0</v>
      </c>
      <c r="BE28" s="242">
        <v>0</v>
      </c>
      <c r="BF28" s="242">
        <v>0</v>
      </c>
      <c r="BG28" s="242">
        <v>0</v>
      </c>
      <c r="BH28" s="236" t="s">
        <v>579</v>
      </c>
      <c r="BI28" s="242">
        <v>0</v>
      </c>
      <c r="BJ28" s="242">
        <v>0</v>
      </c>
      <c r="BK28" s="242">
        <v>0</v>
      </c>
      <c r="BL28" s="242">
        <v>0</v>
      </c>
      <c r="BM28" s="242">
        <v>0</v>
      </c>
      <c r="BN28" s="242"/>
      <c r="BO28" s="245" t="s">
        <v>466</v>
      </c>
      <c r="BP28" s="253" t="s">
        <v>553</v>
      </c>
      <c r="BQ28" s="252"/>
      <c r="BR28" s="252"/>
      <c r="BS28" s="234"/>
      <c r="BT28" s="234"/>
      <c r="BU28" s="234"/>
      <c r="BV28" s="234"/>
      <c r="BW28" s="234"/>
      <c r="BX28" s="234"/>
      <c r="BY28" s="234"/>
      <c r="BZ28" s="234"/>
      <c r="CA28" s="234"/>
      <c r="CB28" s="234"/>
      <c r="CC28" s="234"/>
      <c r="CD28" s="234"/>
      <c r="CE28" s="234"/>
      <c r="CF28" s="234"/>
      <c r="CG28" s="234"/>
      <c r="CH28" s="234"/>
      <c r="CI28" s="234"/>
      <c r="CJ28" s="234"/>
      <c r="CK28" s="234"/>
      <c r="CL28" s="234"/>
      <c r="CM28" s="234"/>
      <c r="CN28" s="234"/>
      <c r="CO28" s="234"/>
      <c r="CP28" s="234"/>
      <c r="CQ28" s="234"/>
      <c r="CR28" s="236"/>
      <c r="CS28" s="266">
        <v>2019</v>
      </c>
      <c r="CT28" s="264">
        <v>31</v>
      </c>
      <c r="CU28" s="264" t="s">
        <v>634</v>
      </c>
      <c r="CV28" s="264">
        <v>0</v>
      </c>
      <c r="CW28" s="264">
        <v>19446290168</v>
      </c>
      <c r="CX28" s="264">
        <v>4548</v>
      </c>
      <c r="CY28" s="264">
        <v>0</v>
      </c>
      <c r="CZ28" s="264">
        <v>209437804047</v>
      </c>
      <c r="DA28" s="264">
        <v>2422</v>
      </c>
      <c r="DB28" s="264">
        <v>0</v>
      </c>
      <c r="DC28" s="264">
        <v>189991513879</v>
      </c>
      <c r="DD28" s="264">
        <v>2126</v>
      </c>
    </row>
    <row r="29" spans="1:108" x14ac:dyDescent="0.25">
      <c r="B29" s="181" t="s">
        <v>220</v>
      </c>
      <c r="C29" s="184">
        <v>38677</v>
      </c>
      <c r="D29" s="181">
        <v>28766.959999999999</v>
      </c>
      <c r="E29" s="212">
        <v>1</v>
      </c>
      <c r="F29" s="198"/>
      <c r="G29" s="212" t="s">
        <v>260</v>
      </c>
      <c r="H29" s="212">
        <v>3392.79045228</v>
      </c>
      <c r="I29" s="158"/>
      <c r="J29" s="152"/>
      <c r="K29" s="220"/>
      <c r="L29" s="217"/>
      <c r="M29" s="217"/>
      <c r="O29" s="230" t="s">
        <v>260</v>
      </c>
      <c r="P29" s="230">
        <v>3148.0176609599998</v>
      </c>
      <c r="Q29" s="228"/>
      <c r="S29" s="234"/>
      <c r="T29" s="234"/>
      <c r="U29" s="234"/>
      <c r="V29" s="234"/>
      <c r="W29" s="234"/>
      <c r="X29" s="234"/>
      <c r="Y29" s="234"/>
      <c r="Z29" s="242" t="s">
        <v>568</v>
      </c>
      <c r="AA29" s="242">
        <v>137646524.794</v>
      </c>
      <c r="AB29" s="242">
        <v>492</v>
      </c>
      <c r="AC29" s="242">
        <v>55</v>
      </c>
      <c r="AD29" s="242">
        <v>3562</v>
      </c>
      <c r="AE29" s="242">
        <v>1</v>
      </c>
      <c r="AF29" s="242"/>
      <c r="AG29" s="242" t="s">
        <v>582</v>
      </c>
      <c r="AH29" s="242">
        <v>72100</v>
      </c>
      <c r="AI29" s="242">
        <v>104</v>
      </c>
      <c r="AJ29" s="242">
        <v>4</v>
      </c>
      <c r="AK29" s="242">
        <v>4038</v>
      </c>
      <c r="AL29" s="242">
        <v>0</v>
      </c>
      <c r="AM29" s="234"/>
      <c r="AN29" s="242" t="s">
        <v>580</v>
      </c>
      <c r="AO29" s="242">
        <v>0</v>
      </c>
      <c r="AP29" s="242">
        <v>0</v>
      </c>
      <c r="AQ29" s="242">
        <v>0</v>
      </c>
      <c r="AR29" s="242">
        <v>0</v>
      </c>
      <c r="AS29" s="242">
        <v>0</v>
      </c>
      <c r="AT29" s="234"/>
      <c r="AU29" s="242" t="s">
        <v>582</v>
      </c>
      <c r="AV29" s="242">
        <v>363700</v>
      </c>
      <c r="AW29" s="242">
        <v>105</v>
      </c>
      <c r="AX29" s="242">
        <v>4</v>
      </c>
      <c r="AY29" s="242">
        <v>4008</v>
      </c>
      <c r="AZ29" s="242">
        <v>0</v>
      </c>
      <c r="BA29" s="234"/>
      <c r="BB29" s="242" t="s">
        <v>580</v>
      </c>
      <c r="BC29" s="242">
        <v>0</v>
      </c>
      <c r="BD29" s="242">
        <v>0</v>
      </c>
      <c r="BE29" s="242">
        <v>0</v>
      </c>
      <c r="BF29" s="242">
        <v>0</v>
      </c>
      <c r="BG29" s="242">
        <v>0</v>
      </c>
      <c r="BH29" s="236" t="s">
        <v>580</v>
      </c>
      <c r="BI29" s="242">
        <v>0</v>
      </c>
      <c r="BJ29" s="242">
        <v>0</v>
      </c>
      <c r="BK29" s="242">
        <v>0</v>
      </c>
      <c r="BL29" s="242">
        <v>0</v>
      </c>
      <c r="BM29" s="242">
        <v>0</v>
      </c>
      <c r="BN29" s="242"/>
      <c r="BO29" s="236"/>
      <c r="BP29" s="252">
        <v>155447</v>
      </c>
      <c r="BQ29" s="252"/>
      <c r="BR29" s="252"/>
      <c r="BS29" s="234"/>
      <c r="BT29" s="234"/>
      <c r="BU29" s="234"/>
      <c r="BV29" s="234"/>
      <c r="BW29" s="234"/>
      <c r="BX29" s="234"/>
      <c r="BY29" s="234"/>
      <c r="BZ29" s="234"/>
      <c r="CA29" s="234"/>
      <c r="CB29" s="234"/>
      <c r="CC29" s="234"/>
      <c r="CD29" s="234"/>
      <c r="CE29" s="234"/>
      <c r="CF29" s="234"/>
      <c r="CG29" s="234"/>
      <c r="CH29" s="234"/>
      <c r="CI29" s="234"/>
      <c r="CJ29" s="234"/>
      <c r="CK29" s="234"/>
      <c r="CL29" s="234"/>
      <c r="CM29" s="234"/>
      <c r="CN29" s="234"/>
      <c r="CO29" s="234"/>
      <c r="CP29" s="234"/>
      <c r="CQ29" s="234"/>
      <c r="CR29" s="236"/>
      <c r="CS29" s="266">
        <v>2019</v>
      </c>
      <c r="CT29" s="264">
        <v>75</v>
      </c>
      <c r="CU29" s="264" t="s">
        <v>636</v>
      </c>
      <c r="CV29" s="264">
        <v>455248361626.44995</v>
      </c>
      <c r="CW29" s="264">
        <v>517318389000</v>
      </c>
      <c r="CX29" s="264">
        <v>5175</v>
      </c>
      <c r="CY29" s="264">
        <v>827223266752.34009</v>
      </c>
      <c r="CZ29" s="264">
        <v>877081605000</v>
      </c>
      <c r="DA29" s="264">
        <v>4284</v>
      </c>
      <c r="DB29" s="264">
        <v>371974905125.89008</v>
      </c>
      <c r="DC29" s="264">
        <v>359763216000</v>
      </c>
      <c r="DD29" s="264">
        <v>891</v>
      </c>
    </row>
    <row r="30" spans="1:108" x14ac:dyDescent="0.25">
      <c r="B30" s="181" t="s">
        <v>221</v>
      </c>
      <c r="C30" s="184">
        <v>37432</v>
      </c>
      <c r="D30" s="181">
        <v>30613.119999999999</v>
      </c>
      <c r="E30" s="212">
        <v>1</v>
      </c>
      <c r="F30" s="198"/>
      <c r="G30" s="212" t="s">
        <v>92</v>
      </c>
      <c r="H30" s="212">
        <v>3925.5910678099999</v>
      </c>
      <c r="I30" s="158"/>
      <c r="J30" s="152"/>
      <c r="K30" s="220"/>
      <c r="L30" s="217"/>
      <c r="M30" s="217"/>
      <c r="O30" s="230" t="s">
        <v>92</v>
      </c>
      <c r="P30" s="230">
        <v>3683.84783806</v>
      </c>
      <c r="Q30" s="228"/>
      <c r="S30" s="243"/>
      <c r="T30" s="246"/>
      <c r="U30" s="246"/>
      <c r="V30" s="246"/>
      <c r="W30" s="246"/>
      <c r="X30" s="246"/>
      <c r="Y30" s="234"/>
      <c r="Z30" s="242" t="s">
        <v>569</v>
      </c>
      <c r="AA30" s="242">
        <v>0</v>
      </c>
      <c r="AB30" s="242">
        <v>0</v>
      </c>
      <c r="AC30" s="242">
        <v>0</v>
      </c>
      <c r="AD30" s="242">
        <v>0</v>
      </c>
      <c r="AE30" s="242">
        <v>0</v>
      </c>
      <c r="AF30" s="242"/>
      <c r="AG30" s="242" t="s">
        <v>583</v>
      </c>
      <c r="AH30" s="242">
        <v>0</v>
      </c>
      <c r="AI30" s="242">
        <v>0</v>
      </c>
      <c r="AJ30" s="242">
        <v>0</v>
      </c>
      <c r="AK30" s="242">
        <v>0</v>
      </c>
      <c r="AL30" s="242">
        <v>0</v>
      </c>
      <c r="AM30" s="234"/>
      <c r="AN30" s="242" t="s">
        <v>581</v>
      </c>
      <c r="AO30" s="242">
        <v>0</v>
      </c>
      <c r="AP30" s="242">
        <v>0</v>
      </c>
      <c r="AQ30" s="242">
        <v>0</v>
      </c>
      <c r="AR30" s="242">
        <v>0</v>
      </c>
      <c r="AS30" s="242">
        <v>0</v>
      </c>
      <c r="AT30" s="234"/>
      <c r="AU30" s="242" t="s">
        <v>583</v>
      </c>
      <c r="AV30" s="242">
        <v>0</v>
      </c>
      <c r="AW30" s="242">
        <v>0</v>
      </c>
      <c r="AX30" s="242">
        <v>0</v>
      </c>
      <c r="AY30" s="242">
        <v>0</v>
      </c>
      <c r="AZ30" s="242">
        <v>0</v>
      </c>
      <c r="BA30" s="234"/>
      <c r="BB30" s="242" t="s">
        <v>581</v>
      </c>
      <c r="BC30" s="242">
        <v>0</v>
      </c>
      <c r="BD30" s="242">
        <v>0</v>
      </c>
      <c r="BE30" s="242">
        <v>0</v>
      </c>
      <c r="BF30" s="242">
        <v>0</v>
      </c>
      <c r="BG30" s="242">
        <v>0</v>
      </c>
      <c r="BH30" s="236" t="s">
        <v>581</v>
      </c>
      <c r="BI30" s="242">
        <v>0</v>
      </c>
      <c r="BJ30" s="242">
        <v>0</v>
      </c>
      <c r="BK30" s="242">
        <v>0</v>
      </c>
      <c r="BL30" s="242">
        <v>0</v>
      </c>
      <c r="BM30" s="242">
        <v>0</v>
      </c>
      <c r="BN30" s="242"/>
      <c r="BO30" s="236"/>
      <c r="BP30" s="252"/>
      <c r="BQ30" s="252"/>
      <c r="BR30" s="252"/>
      <c r="BS30" s="234"/>
      <c r="BT30" s="234"/>
      <c r="BU30" s="234"/>
      <c r="BV30" s="234"/>
      <c r="BW30" s="234"/>
      <c r="BX30" s="234"/>
      <c r="BY30" s="234"/>
      <c r="BZ30" s="234"/>
      <c r="CA30" s="234"/>
      <c r="CB30" s="234"/>
      <c r="CC30" s="234"/>
      <c r="CD30" s="234"/>
      <c r="CE30" s="234"/>
      <c r="CF30" s="234"/>
      <c r="CG30" s="234"/>
      <c r="CH30" s="234"/>
      <c r="CI30" s="234"/>
      <c r="CJ30" s="234"/>
      <c r="CK30" s="234"/>
      <c r="CL30" s="234"/>
      <c r="CM30" s="234"/>
      <c r="CN30" s="234"/>
      <c r="CO30" s="234"/>
      <c r="CP30" s="234"/>
      <c r="CQ30" s="234"/>
      <c r="CR30" s="236"/>
      <c r="CS30" s="266">
        <v>2019</v>
      </c>
      <c r="CT30" s="264">
        <v>72</v>
      </c>
      <c r="CU30" s="264" t="s">
        <v>637</v>
      </c>
      <c r="CV30" s="264">
        <v>-439230812269.95013</v>
      </c>
      <c r="CW30" s="264">
        <v>-503358919000</v>
      </c>
      <c r="CX30" s="264">
        <v>5029</v>
      </c>
      <c r="CY30" s="264">
        <v>358604315276.0199</v>
      </c>
      <c r="CZ30" s="264">
        <v>346059716000</v>
      </c>
      <c r="DA30" s="264">
        <v>847</v>
      </c>
      <c r="DB30" s="264">
        <v>797835127545.96973</v>
      </c>
      <c r="DC30" s="264">
        <v>849418635000</v>
      </c>
      <c r="DD30" s="264">
        <v>4182</v>
      </c>
    </row>
    <row r="31" spans="1:108" x14ac:dyDescent="0.25">
      <c r="B31" s="181" t="s">
        <v>222</v>
      </c>
      <c r="C31" s="184">
        <v>38425</v>
      </c>
      <c r="D31" s="181">
        <v>14581.36</v>
      </c>
      <c r="E31" s="212">
        <v>1</v>
      </c>
      <c r="F31" s="203"/>
      <c r="G31" s="212" t="s">
        <v>62</v>
      </c>
      <c r="H31" s="212">
        <v>3837.1988136199998</v>
      </c>
      <c r="I31" s="158"/>
      <c r="J31" s="153"/>
      <c r="K31" s="218"/>
      <c r="L31" s="217"/>
      <c r="M31" s="217"/>
      <c r="O31" s="230" t="s">
        <v>62</v>
      </c>
      <c r="P31" s="230">
        <v>3614.0055584800002</v>
      </c>
      <c r="Q31" s="228"/>
      <c r="R31" s="152"/>
      <c r="S31" s="242"/>
      <c r="T31" s="247"/>
      <c r="U31" s="247"/>
      <c r="V31" s="247"/>
      <c r="W31" s="247"/>
      <c r="X31" s="247"/>
      <c r="Y31" s="234"/>
      <c r="Z31" s="242" t="s">
        <v>569</v>
      </c>
      <c r="AA31" s="242">
        <v>8500970.0099999998</v>
      </c>
      <c r="AB31" s="242">
        <v>46</v>
      </c>
      <c r="AC31" s="242">
        <v>18</v>
      </c>
      <c r="AD31" s="242">
        <v>577</v>
      </c>
      <c r="AE31" s="242">
        <v>1</v>
      </c>
      <c r="AF31" s="242"/>
      <c r="AG31" s="242" t="s">
        <v>584</v>
      </c>
      <c r="AH31" s="242">
        <v>0</v>
      </c>
      <c r="AI31" s="242">
        <v>0</v>
      </c>
      <c r="AJ31" s="242">
        <v>0</v>
      </c>
      <c r="AK31" s="242">
        <v>0</v>
      </c>
      <c r="AL31" s="242">
        <v>0</v>
      </c>
      <c r="AM31" s="234"/>
      <c r="AN31" s="242" t="s">
        <v>582</v>
      </c>
      <c r="AO31" s="242">
        <v>19230051.260000002</v>
      </c>
      <c r="AP31" s="242">
        <v>1923</v>
      </c>
      <c r="AQ31" s="242">
        <v>117</v>
      </c>
      <c r="AR31" s="242">
        <v>122017</v>
      </c>
      <c r="AS31" s="242">
        <v>0</v>
      </c>
      <c r="AT31" s="234"/>
      <c r="AU31" s="242" t="s">
        <v>584</v>
      </c>
      <c r="AV31" s="242">
        <v>0</v>
      </c>
      <c r="AW31" s="242">
        <v>0</v>
      </c>
      <c r="AX31" s="242">
        <v>0</v>
      </c>
      <c r="AY31" s="242">
        <v>0</v>
      </c>
      <c r="AZ31" s="242">
        <v>0</v>
      </c>
      <c r="BA31" s="234"/>
      <c r="BB31" s="242" t="s">
        <v>582</v>
      </c>
      <c r="BC31" s="242">
        <v>1227337.44</v>
      </c>
      <c r="BD31" s="242">
        <v>123</v>
      </c>
      <c r="BE31" s="242">
        <v>32</v>
      </c>
      <c r="BF31" s="242">
        <v>25316</v>
      </c>
      <c r="BG31" s="242">
        <v>0</v>
      </c>
      <c r="BH31" s="236" t="s">
        <v>582</v>
      </c>
      <c r="BI31" s="242">
        <v>0</v>
      </c>
      <c r="BJ31" s="242">
        <v>0</v>
      </c>
      <c r="BK31" s="242">
        <v>0</v>
      </c>
      <c r="BL31" s="242">
        <v>1381</v>
      </c>
      <c r="BM31" s="242">
        <v>0</v>
      </c>
      <c r="BN31" s="242"/>
      <c r="BO31" s="245" t="s">
        <v>449</v>
      </c>
      <c r="BP31" s="253" t="s">
        <v>522</v>
      </c>
      <c r="BQ31" s="253" t="s">
        <v>551</v>
      </c>
      <c r="BR31" s="253" t="s">
        <v>552</v>
      </c>
      <c r="BS31" s="234"/>
      <c r="BT31" s="234"/>
      <c r="BU31" s="234"/>
      <c r="BV31" s="234"/>
      <c r="BW31" s="234"/>
      <c r="BX31" s="234"/>
      <c r="BY31" s="234"/>
      <c r="BZ31" s="234"/>
      <c r="CA31" s="234"/>
      <c r="CB31" s="234"/>
      <c r="CC31" s="234"/>
      <c r="CD31" s="234"/>
      <c r="CE31" s="234"/>
      <c r="CF31" s="234"/>
      <c r="CG31" s="234"/>
      <c r="CH31" s="234"/>
      <c r="CI31" s="234"/>
      <c r="CJ31" s="234"/>
      <c r="CK31" s="234"/>
      <c r="CL31" s="234"/>
      <c r="CM31" s="234"/>
      <c r="CN31" s="234"/>
      <c r="CO31" s="234"/>
      <c r="CP31" s="234"/>
      <c r="CQ31" s="234"/>
      <c r="CR31" s="236"/>
      <c r="CS31" s="266">
        <v>2019</v>
      </c>
      <c r="CT31" s="264">
        <v>529</v>
      </c>
      <c r="CU31" s="264" t="s">
        <v>638</v>
      </c>
      <c r="CV31" s="264">
        <v>-92972858519.14003</v>
      </c>
      <c r="CW31" s="264">
        <v>-91922103491</v>
      </c>
      <c r="CX31" s="264">
        <v>11859</v>
      </c>
      <c r="CY31" s="264">
        <v>149113074468.12</v>
      </c>
      <c r="CZ31" s="264">
        <v>150145254278</v>
      </c>
      <c r="DA31" s="264">
        <v>5634</v>
      </c>
      <c r="DB31" s="264">
        <v>242085932987.26007</v>
      </c>
      <c r="DC31" s="264">
        <v>242067357769</v>
      </c>
      <c r="DD31" s="264">
        <v>6225</v>
      </c>
    </row>
    <row r="32" spans="1:108" x14ac:dyDescent="0.25">
      <c r="B32" s="181" t="s">
        <v>223</v>
      </c>
      <c r="C32" s="184">
        <v>38715</v>
      </c>
      <c r="D32" s="181">
        <v>17673.63</v>
      </c>
      <c r="E32" s="212">
        <v>1</v>
      </c>
      <c r="F32" s="198"/>
      <c r="G32" s="212" t="s">
        <v>261</v>
      </c>
      <c r="H32" s="212">
        <v>20532.390633769999</v>
      </c>
      <c r="I32" s="158"/>
      <c r="J32" s="152"/>
      <c r="K32" s="218"/>
      <c r="L32" s="217"/>
      <c r="M32" s="217"/>
      <c r="O32" s="230" t="s">
        <v>261</v>
      </c>
      <c r="P32" s="230">
        <v>17633.613237599999</v>
      </c>
      <c r="Q32" s="228"/>
      <c r="R32" s="152"/>
      <c r="S32" s="242"/>
      <c r="T32" s="247"/>
      <c r="U32" s="247"/>
      <c r="V32" s="247"/>
      <c r="W32" s="247"/>
      <c r="X32" s="247"/>
      <c r="Y32" s="234"/>
      <c r="Z32" s="242" t="s">
        <v>570</v>
      </c>
      <c r="AA32" s="242">
        <v>0</v>
      </c>
      <c r="AB32" s="242">
        <v>0</v>
      </c>
      <c r="AC32" s="242">
        <v>0</v>
      </c>
      <c r="AD32" s="242">
        <v>0</v>
      </c>
      <c r="AE32" s="242">
        <v>0</v>
      </c>
      <c r="AF32" s="242"/>
      <c r="AG32" s="242" t="s">
        <v>585</v>
      </c>
      <c r="AH32" s="242">
        <v>0</v>
      </c>
      <c r="AI32" s="242">
        <v>0</v>
      </c>
      <c r="AJ32" s="242">
        <v>0</v>
      </c>
      <c r="AK32" s="242">
        <v>0</v>
      </c>
      <c r="AL32" s="242">
        <v>0</v>
      </c>
      <c r="AM32" s="234"/>
      <c r="AN32" s="242" t="s">
        <v>583</v>
      </c>
      <c r="AO32" s="242">
        <v>0</v>
      </c>
      <c r="AP32" s="242">
        <v>0</v>
      </c>
      <c r="AQ32" s="242">
        <v>0</v>
      </c>
      <c r="AR32" s="242">
        <v>0</v>
      </c>
      <c r="AS32" s="242">
        <v>0</v>
      </c>
      <c r="AT32" s="234"/>
      <c r="AU32" s="242" t="s">
        <v>585</v>
      </c>
      <c r="AV32" s="242">
        <v>0</v>
      </c>
      <c r="AW32" s="242">
        <v>0</v>
      </c>
      <c r="AX32" s="242">
        <v>0</v>
      </c>
      <c r="AY32" s="242">
        <v>0</v>
      </c>
      <c r="AZ32" s="242">
        <v>0</v>
      </c>
      <c r="BA32" s="234"/>
      <c r="BB32" s="242" t="s">
        <v>583</v>
      </c>
      <c r="BC32" s="242">
        <v>0</v>
      </c>
      <c r="BD32" s="242">
        <v>0</v>
      </c>
      <c r="BE32" s="242">
        <v>0</v>
      </c>
      <c r="BF32" s="242">
        <v>0</v>
      </c>
      <c r="BG32" s="242">
        <v>0</v>
      </c>
      <c r="BH32" s="236" t="s">
        <v>583</v>
      </c>
      <c r="BI32" s="242">
        <v>0</v>
      </c>
      <c r="BJ32" s="242">
        <v>0</v>
      </c>
      <c r="BK32" s="242">
        <v>0</v>
      </c>
      <c r="BL32" s="242">
        <v>0</v>
      </c>
      <c r="BM32" s="242">
        <v>0</v>
      </c>
      <c r="BN32" s="242"/>
      <c r="BO32" s="234"/>
      <c r="BP32" s="252">
        <v>1264935362336.6699</v>
      </c>
      <c r="BQ32" s="252">
        <v>12515509</v>
      </c>
      <c r="BR32" s="252">
        <v>14968</v>
      </c>
      <c r="BS32" s="234"/>
      <c r="BT32" s="234"/>
      <c r="BU32" s="234"/>
      <c r="BV32" s="234"/>
      <c r="BW32" s="234"/>
      <c r="BX32" s="234"/>
      <c r="BY32" s="234"/>
      <c r="BZ32" s="234"/>
      <c r="CA32" s="234"/>
      <c r="CB32" s="234"/>
      <c r="CC32" s="234"/>
      <c r="CD32" s="234"/>
      <c r="CE32" s="234"/>
      <c r="CF32" s="234"/>
      <c r="CG32" s="234"/>
      <c r="CH32" s="234"/>
      <c r="CI32" s="234"/>
      <c r="CJ32" s="234"/>
      <c r="CK32" s="234"/>
      <c r="CL32" s="234"/>
      <c r="CM32" s="234"/>
      <c r="CN32" s="234"/>
      <c r="CO32" s="234"/>
      <c r="CP32" s="234"/>
      <c r="CQ32" s="234"/>
      <c r="CR32" s="236"/>
      <c r="CS32" s="266">
        <v>2019</v>
      </c>
      <c r="CT32" s="264">
        <v>216</v>
      </c>
      <c r="CU32" s="264" t="s">
        <v>639</v>
      </c>
      <c r="CV32" s="264">
        <v>71091811552.239899</v>
      </c>
      <c r="CW32" s="264">
        <v>69728098767</v>
      </c>
      <c r="CX32" s="264">
        <v>32057</v>
      </c>
      <c r="CY32" s="264">
        <v>1227131090496.449</v>
      </c>
      <c r="CZ32" s="264">
        <v>1216984339017</v>
      </c>
      <c r="DA32" s="264">
        <v>16851</v>
      </c>
      <c r="DB32" s="264">
        <v>1156039278944.2102</v>
      </c>
      <c r="DC32" s="264">
        <v>1147256240250</v>
      </c>
      <c r="DD32" s="264">
        <v>15206</v>
      </c>
    </row>
    <row r="33" spans="1:108" x14ac:dyDescent="0.25">
      <c r="B33" s="181" t="s">
        <v>224</v>
      </c>
      <c r="C33" s="184">
        <v>38715</v>
      </c>
      <c r="D33" s="181">
        <v>34075.21</v>
      </c>
      <c r="E33" s="212">
        <v>1</v>
      </c>
      <c r="F33" s="199"/>
      <c r="G33" s="212" t="s">
        <v>105</v>
      </c>
      <c r="H33" s="212">
        <v>92.498883980000002</v>
      </c>
      <c r="I33" s="158"/>
      <c r="J33" s="152"/>
      <c r="K33" s="217"/>
      <c r="L33" s="217"/>
      <c r="M33" s="217"/>
      <c r="O33" s="230" t="s">
        <v>105</v>
      </c>
      <c r="P33" s="230">
        <v>76.584266310000004</v>
      </c>
      <c r="Q33" s="228"/>
      <c r="R33" s="148" t="s">
        <v>433</v>
      </c>
      <c r="S33" s="242"/>
      <c r="T33" s="247"/>
      <c r="U33" s="247"/>
      <c r="V33" s="247"/>
      <c r="W33" s="247"/>
      <c r="X33" s="247"/>
      <c r="Y33" s="234"/>
      <c r="Z33" s="242" t="s">
        <v>570</v>
      </c>
      <c r="AA33" s="242">
        <v>1242440</v>
      </c>
      <c r="AB33" s="242">
        <v>8</v>
      </c>
      <c r="AC33" s="242">
        <v>1</v>
      </c>
      <c r="AD33" s="242">
        <v>162</v>
      </c>
      <c r="AE33" s="242">
        <v>1</v>
      </c>
      <c r="AF33" s="242"/>
      <c r="AG33" s="242" t="s">
        <v>586</v>
      </c>
      <c r="AH33" s="242">
        <v>0</v>
      </c>
      <c r="AI33" s="242">
        <v>0</v>
      </c>
      <c r="AJ33" s="242">
        <v>0</v>
      </c>
      <c r="AK33" s="242">
        <v>0</v>
      </c>
      <c r="AL33" s="242">
        <v>0</v>
      </c>
      <c r="AM33" s="234"/>
      <c r="AN33" s="242" t="s">
        <v>584</v>
      </c>
      <c r="AO33" s="242">
        <v>0</v>
      </c>
      <c r="AP33" s="242">
        <v>0</v>
      </c>
      <c r="AQ33" s="242">
        <v>0</v>
      </c>
      <c r="AR33" s="242">
        <v>0</v>
      </c>
      <c r="AS33" s="242">
        <v>0</v>
      </c>
      <c r="AT33" s="234"/>
      <c r="AU33" s="242" t="s">
        <v>586</v>
      </c>
      <c r="AV33" s="242">
        <v>0</v>
      </c>
      <c r="AW33" s="242">
        <v>0</v>
      </c>
      <c r="AX33" s="242">
        <v>0</v>
      </c>
      <c r="AY33" s="242">
        <v>0</v>
      </c>
      <c r="AZ33" s="242">
        <v>0</v>
      </c>
      <c r="BA33" s="234"/>
      <c r="BB33" s="242" t="s">
        <v>584</v>
      </c>
      <c r="BC33" s="242">
        <v>0</v>
      </c>
      <c r="BD33" s="242">
        <v>0</v>
      </c>
      <c r="BE33" s="242">
        <v>0</v>
      </c>
      <c r="BF33" s="242">
        <v>0</v>
      </c>
      <c r="BG33" s="242">
        <v>0</v>
      </c>
      <c r="BH33" s="236" t="s">
        <v>584</v>
      </c>
      <c r="BI33" s="242">
        <v>0</v>
      </c>
      <c r="BJ33" s="242">
        <v>0</v>
      </c>
      <c r="BK33" s="242">
        <v>0</v>
      </c>
      <c r="BL33" s="242">
        <v>0</v>
      </c>
      <c r="BM33" s="242">
        <v>0</v>
      </c>
      <c r="BN33" s="242"/>
      <c r="BO33" s="234"/>
      <c r="BP33" s="234"/>
      <c r="BQ33" s="234"/>
      <c r="BR33" s="234"/>
      <c r="BS33" s="234"/>
      <c r="BT33" s="234"/>
      <c r="BU33" s="234"/>
      <c r="BV33" s="234"/>
      <c r="BW33" s="234"/>
      <c r="BX33" s="234"/>
      <c r="BY33" s="234"/>
      <c r="BZ33" s="234"/>
      <c r="CA33" s="234"/>
      <c r="CB33" s="234"/>
      <c r="CC33" s="234"/>
      <c r="CD33" s="234"/>
      <c r="CE33" s="234"/>
      <c r="CF33" s="234"/>
      <c r="CG33" s="234"/>
      <c r="CH33" s="234"/>
      <c r="CI33" s="234"/>
      <c r="CJ33" s="234"/>
      <c r="CK33" s="234"/>
      <c r="CL33" s="234"/>
      <c r="CM33" s="234"/>
      <c r="CN33" s="234"/>
      <c r="CO33" s="234"/>
      <c r="CP33" s="234"/>
      <c r="CQ33" s="234"/>
      <c r="CR33" s="236"/>
      <c r="CS33" s="266">
        <v>2019</v>
      </c>
      <c r="CT33" s="264">
        <v>26</v>
      </c>
      <c r="CU33" s="264" t="s">
        <v>640</v>
      </c>
      <c r="CV33" s="264">
        <v>-33215933292.689999</v>
      </c>
      <c r="CW33" s="264">
        <v>-32050926948</v>
      </c>
      <c r="CX33" s="264">
        <v>342</v>
      </c>
      <c r="CY33" s="264">
        <v>7927448007.54</v>
      </c>
      <c r="CZ33" s="264">
        <v>8343706432</v>
      </c>
      <c r="DA33" s="264">
        <v>63</v>
      </c>
      <c r="DB33" s="264">
        <v>41143381300.230003</v>
      </c>
      <c r="DC33" s="264">
        <v>40394633380</v>
      </c>
      <c r="DD33" s="264">
        <v>279</v>
      </c>
    </row>
    <row r="34" spans="1:108" x14ac:dyDescent="0.25">
      <c r="B34" s="181" t="s">
        <v>225</v>
      </c>
      <c r="C34" s="184">
        <v>38680</v>
      </c>
      <c r="D34" s="181">
        <v>18105.080000000002</v>
      </c>
      <c r="E34" s="212">
        <v>1</v>
      </c>
      <c r="F34" s="199"/>
      <c r="G34" s="212" t="s">
        <v>107</v>
      </c>
      <c r="H34" s="212">
        <v>14084.453356100001</v>
      </c>
      <c r="I34" s="158"/>
      <c r="J34" s="152"/>
      <c r="K34" s="217"/>
      <c r="L34" s="217"/>
      <c r="M34" s="217"/>
      <c r="O34" s="230" t="s">
        <v>107</v>
      </c>
      <c r="P34" s="230">
        <v>13120.899270399999</v>
      </c>
      <c r="Q34" s="228"/>
      <c r="R34" s="152"/>
      <c r="S34" s="242"/>
      <c r="T34" s="247"/>
      <c r="U34" s="247"/>
      <c r="V34" s="247"/>
      <c r="W34" s="247"/>
      <c r="X34" s="247"/>
      <c r="Y34" s="234"/>
      <c r="Z34" s="242" t="s">
        <v>571</v>
      </c>
      <c r="AA34" s="242">
        <v>0</v>
      </c>
      <c r="AB34" s="242">
        <v>0</v>
      </c>
      <c r="AC34" s="242">
        <v>0</v>
      </c>
      <c r="AD34" s="242">
        <v>0</v>
      </c>
      <c r="AE34" s="242">
        <v>0</v>
      </c>
      <c r="AF34" s="242"/>
      <c r="AG34" s="242" t="s">
        <v>587</v>
      </c>
      <c r="AH34" s="242">
        <v>0</v>
      </c>
      <c r="AI34" s="242">
        <v>0</v>
      </c>
      <c r="AJ34" s="242">
        <v>0</v>
      </c>
      <c r="AK34" s="242">
        <v>0</v>
      </c>
      <c r="AL34" s="242">
        <v>0</v>
      </c>
      <c r="AM34" s="234"/>
      <c r="AN34" s="242" t="s">
        <v>585</v>
      </c>
      <c r="AO34" s="242">
        <v>0</v>
      </c>
      <c r="AP34" s="242">
        <v>0</v>
      </c>
      <c r="AQ34" s="242">
        <v>0</v>
      </c>
      <c r="AR34" s="242">
        <v>0</v>
      </c>
      <c r="AS34" s="242">
        <v>0</v>
      </c>
      <c r="AT34" s="234"/>
      <c r="AU34" s="242" t="s">
        <v>587</v>
      </c>
      <c r="AV34" s="242">
        <v>0</v>
      </c>
      <c r="AW34" s="242">
        <v>0</v>
      </c>
      <c r="AX34" s="242">
        <v>0</v>
      </c>
      <c r="AY34" s="242">
        <v>0</v>
      </c>
      <c r="AZ34" s="242">
        <v>0</v>
      </c>
      <c r="BA34" s="234"/>
      <c r="BB34" s="242" t="s">
        <v>585</v>
      </c>
      <c r="BC34" s="242">
        <v>0</v>
      </c>
      <c r="BD34" s="242">
        <v>0</v>
      </c>
      <c r="BE34" s="242">
        <v>0</v>
      </c>
      <c r="BF34" s="242">
        <v>0</v>
      </c>
      <c r="BG34" s="242">
        <v>0</v>
      </c>
      <c r="BH34" s="236" t="s">
        <v>585</v>
      </c>
      <c r="BI34" s="242">
        <v>0</v>
      </c>
      <c r="BJ34" s="242">
        <v>0</v>
      </c>
      <c r="BK34" s="242">
        <v>0</v>
      </c>
      <c r="BL34" s="242">
        <v>0</v>
      </c>
      <c r="BM34" s="242">
        <v>0</v>
      </c>
      <c r="BN34" s="242"/>
      <c r="BO34" s="245" t="s">
        <v>460</v>
      </c>
      <c r="BP34" s="253" t="s">
        <v>522</v>
      </c>
      <c r="BQ34" s="253" t="s">
        <v>551</v>
      </c>
      <c r="BR34" s="253" t="s">
        <v>552</v>
      </c>
      <c r="BS34" s="234"/>
      <c r="BT34" s="234"/>
      <c r="BU34" s="234"/>
      <c r="BV34" s="234"/>
      <c r="BW34" s="234"/>
      <c r="BX34" s="234"/>
      <c r="BY34" s="234"/>
      <c r="BZ34" s="234"/>
      <c r="CA34" s="234"/>
      <c r="CB34" s="234"/>
      <c r="CC34" s="234"/>
      <c r="CD34" s="234"/>
      <c r="CE34" s="234"/>
      <c r="CF34" s="234"/>
      <c r="CG34" s="234"/>
      <c r="CH34" s="234"/>
      <c r="CI34" s="234"/>
      <c r="CJ34" s="234"/>
      <c r="CK34" s="234"/>
      <c r="CL34" s="234"/>
      <c r="CM34" s="234"/>
      <c r="CN34" s="234"/>
      <c r="CO34" s="234"/>
      <c r="CP34" s="234"/>
      <c r="CQ34" s="234"/>
      <c r="CR34" s="236"/>
      <c r="CS34" s="266"/>
      <c r="CT34" s="264"/>
      <c r="CU34" s="264"/>
      <c r="CV34" s="264"/>
      <c r="CW34" s="264"/>
      <c r="CX34" s="264"/>
      <c r="CY34" s="264"/>
      <c r="CZ34" s="264"/>
      <c r="DA34" s="264"/>
      <c r="DB34" s="264"/>
      <c r="DC34" s="264"/>
      <c r="DD34" s="264"/>
    </row>
    <row r="35" spans="1:108" x14ac:dyDescent="0.25">
      <c r="B35" s="181" t="s">
        <v>226</v>
      </c>
      <c r="C35" s="184">
        <v>38604</v>
      </c>
      <c r="D35" s="181">
        <v>28742.13</v>
      </c>
      <c r="E35" s="212">
        <v>1</v>
      </c>
      <c r="F35" s="215"/>
      <c r="G35" s="212" t="s">
        <v>264</v>
      </c>
      <c r="H35" s="212">
        <v>55341.302589220002</v>
      </c>
      <c r="I35" s="158"/>
      <c r="J35" s="152"/>
      <c r="K35" s="217"/>
      <c r="L35" s="217"/>
      <c r="M35" s="217"/>
      <c r="O35" s="230" t="s">
        <v>264</v>
      </c>
      <c r="P35" s="230">
        <v>53764.064366320003</v>
      </c>
      <c r="Q35" s="228"/>
      <c r="R35" s="152"/>
      <c r="S35" s="242"/>
      <c r="T35" s="247"/>
      <c r="U35" s="247"/>
      <c r="V35" s="247"/>
      <c r="W35" s="247"/>
      <c r="X35" s="247"/>
      <c r="Y35" s="234"/>
      <c r="Z35" s="242" t="s">
        <v>571</v>
      </c>
      <c r="AA35" s="242">
        <v>2394915.6</v>
      </c>
      <c r="AB35" s="242">
        <v>39</v>
      </c>
      <c r="AC35" s="242">
        <v>3</v>
      </c>
      <c r="AD35" s="242">
        <v>490</v>
      </c>
      <c r="AE35" s="242">
        <v>1</v>
      </c>
      <c r="AF35" s="242"/>
      <c r="AG35" s="242" t="s">
        <v>588</v>
      </c>
      <c r="AH35" s="242">
        <v>10200</v>
      </c>
      <c r="AI35" s="242">
        <v>101</v>
      </c>
      <c r="AJ35" s="242">
        <v>2</v>
      </c>
      <c r="AK35" s="242">
        <v>813</v>
      </c>
      <c r="AL35" s="242">
        <v>0</v>
      </c>
      <c r="AM35" s="234"/>
      <c r="AN35" s="242" t="s">
        <v>586</v>
      </c>
      <c r="AO35" s="242">
        <v>0</v>
      </c>
      <c r="AP35" s="242">
        <v>0</v>
      </c>
      <c r="AQ35" s="242">
        <v>0</v>
      </c>
      <c r="AR35" s="242">
        <v>0</v>
      </c>
      <c r="AS35" s="242">
        <v>0</v>
      </c>
      <c r="AT35" s="234"/>
      <c r="AU35" s="242" t="s">
        <v>588</v>
      </c>
      <c r="AV35" s="242">
        <v>0</v>
      </c>
      <c r="AW35" s="242">
        <v>0</v>
      </c>
      <c r="AX35" s="242">
        <v>0</v>
      </c>
      <c r="AY35" s="242">
        <v>997</v>
      </c>
      <c r="AZ35" s="242">
        <v>0</v>
      </c>
      <c r="BA35" s="234"/>
      <c r="BB35" s="242" t="s">
        <v>586</v>
      </c>
      <c r="BC35" s="242">
        <v>0</v>
      </c>
      <c r="BD35" s="242">
        <v>0</v>
      </c>
      <c r="BE35" s="242">
        <v>0</v>
      </c>
      <c r="BF35" s="242">
        <v>0</v>
      </c>
      <c r="BG35" s="242">
        <v>0</v>
      </c>
      <c r="BH35" s="236" t="s">
        <v>586</v>
      </c>
      <c r="BI35" s="242">
        <v>0</v>
      </c>
      <c r="BJ35" s="242">
        <v>0</v>
      </c>
      <c r="BK35" s="242">
        <v>0</v>
      </c>
      <c r="BL35" s="242">
        <v>0</v>
      </c>
      <c r="BM35" s="242">
        <v>0</v>
      </c>
      <c r="BN35" s="242"/>
      <c r="BO35" s="240"/>
      <c r="BP35" s="252">
        <v>1573788608.6900001</v>
      </c>
      <c r="BQ35" s="252">
        <v>803665</v>
      </c>
      <c r="BR35" s="252">
        <v>1774</v>
      </c>
      <c r="BS35" s="234"/>
      <c r="BT35" s="234"/>
      <c r="BU35" s="234"/>
      <c r="BV35" s="234"/>
      <c r="BW35" s="234"/>
      <c r="BX35" s="234"/>
      <c r="BY35" s="234"/>
      <c r="BZ35" s="234"/>
      <c r="CA35" s="234"/>
      <c r="CB35" s="234"/>
      <c r="CC35" s="234"/>
      <c r="CD35" s="234"/>
      <c r="CE35" s="234"/>
      <c r="CF35" s="234"/>
      <c r="CG35" s="234"/>
      <c r="CH35" s="234"/>
      <c r="CI35" s="234"/>
      <c r="CJ35" s="234"/>
      <c r="CK35" s="234"/>
      <c r="CL35" s="234"/>
      <c r="CM35" s="234"/>
      <c r="CN35" s="234"/>
      <c r="CO35" s="234"/>
      <c r="CP35" s="234"/>
      <c r="CQ35" s="234"/>
      <c r="CR35" s="234"/>
      <c r="CS35" s="236"/>
      <c r="CT35" s="236"/>
      <c r="CU35" s="236"/>
      <c r="CV35" s="236"/>
      <c r="CW35" s="236"/>
      <c r="CX35" s="236"/>
      <c r="CY35" s="236"/>
      <c r="CZ35" s="236"/>
      <c r="DA35" s="236"/>
      <c r="DB35" s="236"/>
      <c r="DC35" s="236"/>
      <c r="DD35" s="236"/>
    </row>
    <row r="36" spans="1:108" x14ac:dyDescent="0.25">
      <c r="B36" s="181" t="s">
        <v>227</v>
      </c>
      <c r="C36" s="184">
        <v>38709</v>
      </c>
      <c r="D36" s="181">
        <v>10955.45</v>
      </c>
      <c r="E36" s="212">
        <v>1</v>
      </c>
      <c r="F36" s="199"/>
      <c r="G36" s="212" t="s">
        <v>265</v>
      </c>
      <c r="H36" s="212">
        <v>30404.153731009999</v>
      </c>
      <c r="I36" s="158"/>
      <c r="J36" s="152"/>
      <c r="K36" s="217"/>
      <c r="L36" s="217"/>
      <c r="M36" s="217"/>
      <c r="O36" s="230" t="s">
        <v>265</v>
      </c>
      <c r="P36" s="230">
        <v>25727.417764289999</v>
      </c>
      <c r="Q36" s="228"/>
      <c r="R36" s="152"/>
      <c r="S36" s="242"/>
      <c r="T36" s="247"/>
      <c r="U36" s="247"/>
      <c r="V36" s="247"/>
      <c r="W36" s="247"/>
      <c r="X36" s="247"/>
      <c r="Y36" s="234"/>
      <c r="Z36" s="242" t="s">
        <v>572</v>
      </c>
      <c r="AA36" s="242">
        <v>0</v>
      </c>
      <c r="AB36" s="242">
        <v>0</v>
      </c>
      <c r="AC36" s="242">
        <v>0</v>
      </c>
      <c r="AD36" s="242">
        <v>0</v>
      </c>
      <c r="AE36" s="242">
        <v>0</v>
      </c>
      <c r="AF36" s="242"/>
      <c r="AG36" s="242" t="s">
        <v>589</v>
      </c>
      <c r="AH36" s="242">
        <v>7047553.7000000002</v>
      </c>
      <c r="AI36" s="242">
        <v>560</v>
      </c>
      <c r="AJ36" s="242">
        <v>39</v>
      </c>
      <c r="AK36" s="242">
        <v>24348</v>
      </c>
      <c r="AL36" s="242">
        <v>0</v>
      </c>
      <c r="AM36" s="234"/>
      <c r="AN36" s="242" t="s">
        <v>587</v>
      </c>
      <c r="AO36" s="242">
        <v>0</v>
      </c>
      <c r="AP36" s="242">
        <v>0</v>
      </c>
      <c r="AQ36" s="242">
        <v>0</v>
      </c>
      <c r="AR36" s="242">
        <v>0</v>
      </c>
      <c r="AS36" s="242">
        <v>0</v>
      </c>
      <c r="AT36" s="234"/>
      <c r="AU36" s="242" t="s">
        <v>589</v>
      </c>
      <c r="AV36" s="242">
        <v>15936097.24</v>
      </c>
      <c r="AW36" s="242">
        <v>1030</v>
      </c>
      <c r="AX36" s="242">
        <v>43</v>
      </c>
      <c r="AY36" s="242">
        <v>20358</v>
      </c>
      <c r="AZ36" s="242">
        <v>0</v>
      </c>
      <c r="BA36" s="234"/>
      <c r="BB36" s="242" t="s">
        <v>587</v>
      </c>
      <c r="BC36" s="242">
        <v>0</v>
      </c>
      <c r="BD36" s="242">
        <v>0</v>
      </c>
      <c r="BE36" s="242">
        <v>0</v>
      </c>
      <c r="BF36" s="242">
        <v>0</v>
      </c>
      <c r="BG36" s="242">
        <v>0</v>
      </c>
      <c r="BH36" s="236" t="s">
        <v>587</v>
      </c>
      <c r="BI36" s="242">
        <v>0</v>
      </c>
      <c r="BJ36" s="242">
        <v>0</v>
      </c>
      <c r="BK36" s="242">
        <v>0</v>
      </c>
      <c r="BL36" s="242">
        <v>0</v>
      </c>
      <c r="BM36" s="242">
        <v>0</v>
      </c>
      <c r="BN36" s="242"/>
      <c r="BO36" s="234"/>
      <c r="BP36" s="234"/>
      <c r="BQ36" s="234"/>
      <c r="BR36" s="234"/>
      <c r="BS36" s="234"/>
      <c r="BT36" s="234"/>
      <c r="BU36" s="234"/>
      <c r="BV36" s="234"/>
      <c r="BW36" s="234"/>
      <c r="BX36" s="234"/>
      <c r="BY36" s="234"/>
      <c r="BZ36" s="234"/>
      <c r="CA36" s="234"/>
      <c r="CB36" s="234"/>
      <c r="CC36" s="234"/>
      <c r="CD36" s="234"/>
      <c r="CE36" s="234"/>
      <c r="CF36" s="234"/>
      <c r="CG36" s="234"/>
      <c r="CH36" s="234"/>
      <c r="CI36" s="234"/>
      <c r="CJ36" s="234"/>
      <c r="CK36" s="234"/>
      <c r="CL36" s="234"/>
      <c r="CM36" s="234"/>
      <c r="CN36" s="234"/>
      <c r="CO36" s="234"/>
      <c r="CP36" s="234"/>
      <c r="CQ36" s="234"/>
      <c r="CR36" s="234"/>
      <c r="CS36" s="236"/>
      <c r="CT36" s="236"/>
      <c r="CU36" s="236"/>
      <c r="CV36" s="236"/>
      <c r="CW36" s="236"/>
      <c r="CX36" s="236"/>
      <c r="CY36" s="236"/>
      <c r="CZ36" s="236"/>
      <c r="DA36" s="236"/>
      <c r="DB36" s="236"/>
      <c r="DC36" s="236"/>
      <c r="DD36" s="236"/>
    </row>
    <row r="37" spans="1:108" x14ac:dyDescent="0.25">
      <c r="B37" s="181" t="s">
        <v>228</v>
      </c>
      <c r="C37" s="184">
        <v>38580</v>
      </c>
      <c r="D37" s="181">
        <v>2321.6</v>
      </c>
      <c r="E37" s="212">
        <v>1</v>
      </c>
      <c r="F37" s="203"/>
      <c r="G37" s="212" t="s">
        <v>266</v>
      </c>
      <c r="H37" s="212">
        <v>55214.456055340001</v>
      </c>
      <c r="I37" s="158"/>
      <c r="J37" s="152"/>
      <c r="K37" s="217"/>
      <c r="L37" s="217"/>
      <c r="M37" s="217"/>
      <c r="O37" s="230" t="s">
        <v>266</v>
      </c>
      <c r="P37" s="230">
        <v>50269.888638240001</v>
      </c>
      <c r="Q37" s="228"/>
      <c r="R37" s="152"/>
      <c r="S37" s="242"/>
      <c r="T37" s="247"/>
      <c r="U37" s="247"/>
      <c r="V37" s="247"/>
      <c r="W37" s="247"/>
      <c r="X37" s="247"/>
      <c r="Y37" s="234"/>
      <c r="Z37" s="242" t="s">
        <v>572</v>
      </c>
      <c r="AA37" s="242">
        <v>5544000</v>
      </c>
      <c r="AB37" s="242">
        <v>56</v>
      </c>
      <c r="AC37" s="242">
        <v>1</v>
      </c>
      <c r="AD37" s="242">
        <v>399</v>
      </c>
      <c r="AE37" s="242">
        <v>1</v>
      </c>
      <c r="AF37" s="242"/>
      <c r="AG37" s="242" t="s">
        <v>590</v>
      </c>
      <c r="AH37" s="242">
        <v>0</v>
      </c>
      <c r="AI37" s="242">
        <v>0</v>
      </c>
      <c r="AJ37" s="242">
        <v>0</v>
      </c>
      <c r="AK37" s="242">
        <v>0</v>
      </c>
      <c r="AL37" s="242">
        <v>0</v>
      </c>
      <c r="AM37" s="234"/>
      <c r="AN37" s="242" t="s">
        <v>588</v>
      </c>
      <c r="AO37" s="242">
        <v>4051417.33</v>
      </c>
      <c r="AP37" s="242">
        <v>756</v>
      </c>
      <c r="AQ37" s="242">
        <v>81</v>
      </c>
      <c r="AR37" s="242">
        <v>55443</v>
      </c>
      <c r="AS37" s="242">
        <v>0</v>
      </c>
      <c r="AT37" s="234"/>
      <c r="AU37" s="242" t="s">
        <v>590</v>
      </c>
      <c r="AV37" s="242">
        <v>0</v>
      </c>
      <c r="AW37" s="242">
        <v>0</v>
      </c>
      <c r="AX37" s="242">
        <v>0</v>
      </c>
      <c r="AY37" s="242">
        <v>0</v>
      </c>
      <c r="AZ37" s="242">
        <v>0</v>
      </c>
      <c r="BA37" s="234"/>
      <c r="BB37" s="242" t="s">
        <v>588</v>
      </c>
      <c r="BC37" s="242">
        <v>2034322.04</v>
      </c>
      <c r="BD37" s="242">
        <v>320</v>
      </c>
      <c r="BE37" s="242">
        <v>39</v>
      </c>
      <c r="BF37" s="242">
        <v>9539</v>
      </c>
      <c r="BG37" s="242">
        <v>0</v>
      </c>
      <c r="BH37" s="236" t="s">
        <v>588</v>
      </c>
      <c r="BI37" s="242">
        <v>0</v>
      </c>
      <c r="BJ37" s="242">
        <v>0</v>
      </c>
      <c r="BK37" s="242">
        <v>0</v>
      </c>
      <c r="BL37" s="242">
        <v>605</v>
      </c>
      <c r="BM37" s="242">
        <v>0</v>
      </c>
      <c r="BN37" s="242"/>
      <c r="BO37" s="245" t="s">
        <v>452</v>
      </c>
      <c r="BP37" s="253" t="s">
        <v>522</v>
      </c>
      <c r="BQ37" s="253" t="s">
        <v>551</v>
      </c>
      <c r="BR37" s="253" t="s">
        <v>552</v>
      </c>
      <c r="BS37" s="234"/>
      <c r="BT37" s="234"/>
      <c r="BU37" s="234"/>
      <c r="BV37" s="234"/>
      <c r="BW37" s="234"/>
      <c r="BX37" s="234"/>
      <c r="BY37" s="234"/>
      <c r="BZ37" s="234"/>
      <c r="CA37" s="234"/>
      <c r="CB37" s="234"/>
      <c r="CC37" s="234"/>
      <c r="CD37" s="234"/>
      <c r="CE37" s="234"/>
      <c r="CF37" s="234"/>
      <c r="CG37" s="234"/>
      <c r="CH37" s="234"/>
      <c r="CI37" s="234"/>
      <c r="CJ37" s="234"/>
      <c r="CK37" s="234"/>
      <c r="CL37" s="234"/>
      <c r="CM37" s="234"/>
      <c r="CN37" s="234"/>
      <c r="CO37" s="234"/>
      <c r="CP37" s="234"/>
      <c r="CQ37" s="234"/>
      <c r="CR37" s="234"/>
      <c r="CS37" s="236"/>
      <c r="CT37" s="236"/>
      <c r="CU37" s="236"/>
      <c r="CV37" s="236"/>
      <c r="CW37" s="236"/>
      <c r="CX37" s="236"/>
      <c r="CY37" s="236"/>
      <c r="CZ37" s="236"/>
      <c r="DA37" s="236"/>
      <c r="DB37" s="236"/>
      <c r="DC37" s="236"/>
      <c r="DD37" s="236"/>
    </row>
    <row r="38" spans="1:108" x14ac:dyDescent="0.25">
      <c r="B38" s="181" t="s">
        <v>229</v>
      </c>
      <c r="C38" s="184">
        <v>38709</v>
      </c>
      <c r="D38" s="181">
        <v>2183.41</v>
      </c>
      <c r="E38" s="212">
        <v>1</v>
      </c>
      <c r="F38" s="203"/>
      <c r="G38" s="212" t="s">
        <v>55</v>
      </c>
      <c r="H38" s="212">
        <v>54379.576136700001</v>
      </c>
      <c r="I38" s="158"/>
      <c r="J38" s="152"/>
      <c r="K38" s="217"/>
      <c r="L38" s="217"/>
      <c r="M38" s="217"/>
      <c r="O38" s="230" t="s">
        <v>55</v>
      </c>
      <c r="P38" s="230">
        <v>52375.496290820003</v>
      </c>
      <c r="Q38" s="228"/>
      <c r="R38" s="152"/>
      <c r="S38" s="242"/>
      <c r="T38" s="247"/>
      <c r="U38" s="247"/>
      <c r="V38" s="247"/>
      <c r="W38" s="247"/>
      <c r="X38" s="247"/>
      <c r="Y38" s="234"/>
      <c r="Z38" s="242" t="s">
        <v>573</v>
      </c>
      <c r="AA38" s="242">
        <v>0</v>
      </c>
      <c r="AB38" s="242">
        <v>0</v>
      </c>
      <c r="AC38" s="242">
        <v>0</v>
      </c>
      <c r="AD38" s="242">
        <v>0</v>
      </c>
      <c r="AE38" s="242">
        <v>0</v>
      </c>
      <c r="AF38" s="242"/>
      <c r="AG38" s="242" t="s">
        <v>591</v>
      </c>
      <c r="AH38" s="242">
        <v>1116156.5</v>
      </c>
      <c r="AI38" s="242">
        <v>138</v>
      </c>
      <c r="AJ38" s="242">
        <v>16</v>
      </c>
      <c r="AK38" s="242">
        <v>17224</v>
      </c>
      <c r="AL38" s="242">
        <v>0</v>
      </c>
      <c r="AM38" s="234"/>
      <c r="AN38" s="242" t="s">
        <v>589</v>
      </c>
      <c r="AO38" s="242">
        <v>223115263.75999999</v>
      </c>
      <c r="AP38" s="242">
        <v>11816</v>
      </c>
      <c r="AQ38" s="242">
        <v>903</v>
      </c>
      <c r="AR38" s="242">
        <v>652928</v>
      </c>
      <c r="AS38" s="242">
        <v>0</v>
      </c>
      <c r="AT38" s="234"/>
      <c r="AU38" s="242" t="s">
        <v>591</v>
      </c>
      <c r="AV38" s="242">
        <v>6007292</v>
      </c>
      <c r="AW38" s="242">
        <v>463</v>
      </c>
      <c r="AX38" s="242">
        <v>14</v>
      </c>
      <c r="AY38" s="242">
        <v>16163</v>
      </c>
      <c r="AZ38" s="242">
        <v>0</v>
      </c>
      <c r="BA38" s="234"/>
      <c r="BB38" s="242" t="s">
        <v>589</v>
      </c>
      <c r="BC38" s="242">
        <v>91414176.709999993</v>
      </c>
      <c r="BD38" s="242">
        <v>8430</v>
      </c>
      <c r="BE38" s="242">
        <v>951</v>
      </c>
      <c r="BF38" s="242">
        <v>360130</v>
      </c>
      <c r="BG38" s="242">
        <v>0</v>
      </c>
      <c r="BH38" s="236" t="s">
        <v>589</v>
      </c>
      <c r="BI38" s="242">
        <v>4792746</v>
      </c>
      <c r="BJ38" s="242">
        <v>611</v>
      </c>
      <c r="BK38" s="242">
        <v>21</v>
      </c>
      <c r="BL38" s="242">
        <v>19874</v>
      </c>
      <c r="BM38" s="242">
        <v>0</v>
      </c>
      <c r="BN38" s="242"/>
      <c r="BO38" s="236"/>
      <c r="BP38" s="252">
        <v>1158375965193.2202</v>
      </c>
      <c r="BQ38" s="252">
        <v>10461871</v>
      </c>
      <c r="BR38" s="252">
        <v>12780</v>
      </c>
      <c r="BS38" s="234"/>
      <c r="BT38" s="234"/>
      <c r="BU38" s="234"/>
      <c r="BV38" s="234"/>
      <c r="BW38" s="234"/>
      <c r="BX38" s="234"/>
      <c r="BY38" s="234"/>
      <c r="BZ38" s="234"/>
      <c r="CA38" s="234"/>
      <c r="CB38" s="234"/>
      <c r="CC38" s="234"/>
      <c r="CD38" s="234"/>
      <c r="CE38" s="234"/>
      <c r="CF38" s="234"/>
      <c r="CG38" s="234"/>
      <c r="CH38" s="234"/>
      <c r="CI38" s="234"/>
      <c r="CJ38" s="234"/>
      <c r="CK38" s="234"/>
      <c r="CL38" s="234"/>
      <c r="CM38" s="234"/>
      <c r="CN38" s="234"/>
      <c r="CO38" s="234"/>
      <c r="CP38" s="234"/>
      <c r="CQ38" s="234"/>
      <c r="CR38" s="234"/>
      <c r="CS38" s="236"/>
      <c r="CT38" s="236"/>
      <c r="CU38" s="236"/>
      <c r="CV38" s="236"/>
      <c r="CW38" s="236"/>
      <c r="CX38" s="236"/>
      <c r="CY38" s="236"/>
      <c r="CZ38" s="236"/>
      <c r="DA38" s="236"/>
      <c r="DB38" s="236"/>
      <c r="DC38" s="236"/>
      <c r="DD38" s="236"/>
    </row>
    <row r="39" spans="1:108" x14ac:dyDescent="0.25">
      <c r="A39" s="144"/>
      <c r="B39" s="181" t="s">
        <v>230</v>
      </c>
      <c r="C39" s="184">
        <v>38663</v>
      </c>
      <c r="D39" s="181">
        <v>14154.09</v>
      </c>
      <c r="E39" s="212">
        <v>1</v>
      </c>
      <c r="F39" s="203"/>
      <c r="G39" s="212" t="s">
        <v>44</v>
      </c>
      <c r="H39" s="212">
        <v>64250.3375744</v>
      </c>
      <c r="I39" s="158"/>
      <c r="J39" s="152"/>
      <c r="K39" s="217"/>
      <c r="L39" s="217"/>
      <c r="M39" s="217"/>
      <c r="O39" s="230" t="s">
        <v>44</v>
      </c>
      <c r="P39" s="230">
        <v>60558.428275270002</v>
      </c>
      <c r="Q39" s="228"/>
      <c r="R39" s="152"/>
      <c r="S39" s="242"/>
      <c r="T39" s="247"/>
      <c r="U39" s="247"/>
      <c r="V39" s="247"/>
      <c r="W39" s="247"/>
      <c r="X39" s="247"/>
      <c r="Y39" s="234"/>
      <c r="Z39" s="242" t="s">
        <v>573</v>
      </c>
      <c r="AA39" s="242">
        <v>10908000</v>
      </c>
      <c r="AB39" s="242">
        <v>93</v>
      </c>
      <c r="AC39" s="242">
        <v>9</v>
      </c>
      <c r="AD39" s="242">
        <v>924</v>
      </c>
      <c r="AE39" s="242">
        <v>1</v>
      </c>
      <c r="AF39" s="242"/>
      <c r="AG39" s="242" t="s">
        <v>592</v>
      </c>
      <c r="AH39" s="242">
        <v>0</v>
      </c>
      <c r="AI39" s="242">
        <v>0</v>
      </c>
      <c r="AJ39" s="242">
        <v>0</v>
      </c>
      <c r="AK39" s="242">
        <v>0</v>
      </c>
      <c r="AL39" s="242">
        <v>0</v>
      </c>
      <c r="AM39" s="234"/>
      <c r="AN39" s="242" t="s">
        <v>590</v>
      </c>
      <c r="AO39" s="242">
        <v>0</v>
      </c>
      <c r="AP39" s="242">
        <v>0</v>
      </c>
      <c r="AQ39" s="242">
        <v>0</v>
      </c>
      <c r="AR39" s="242">
        <v>0</v>
      </c>
      <c r="AS39" s="242">
        <v>0</v>
      </c>
      <c r="AT39" s="234"/>
      <c r="AU39" s="242" t="s">
        <v>592</v>
      </c>
      <c r="AV39" s="242">
        <v>0</v>
      </c>
      <c r="AW39" s="242">
        <v>0</v>
      </c>
      <c r="AX39" s="242">
        <v>0</v>
      </c>
      <c r="AY39" s="242">
        <v>0</v>
      </c>
      <c r="AZ39" s="242">
        <v>0</v>
      </c>
      <c r="BA39" s="234"/>
      <c r="BB39" s="242" t="s">
        <v>590</v>
      </c>
      <c r="BC39" s="242">
        <v>0</v>
      </c>
      <c r="BD39" s="242">
        <v>0</v>
      </c>
      <c r="BE39" s="242">
        <v>0</v>
      </c>
      <c r="BF39" s="242">
        <v>0</v>
      </c>
      <c r="BG39" s="242">
        <v>0</v>
      </c>
      <c r="BH39" s="236" t="s">
        <v>590</v>
      </c>
      <c r="BI39" s="242">
        <v>0</v>
      </c>
      <c r="BJ39" s="242">
        <v>0</v>
      </c>
      <c r="BK39" s="242">
        <v>0</v>
      </c>
      <c r="BL39" s="242">
        <v>0</v>
      </c>
      <c r="BM39" s="242">
        <v>0</v>
      </c>
      <c r="BN39" s="242"/>
      <c r="BO39" s="236"/>
      <c r="BP39" s="236"/>
      <c r="BQ39" s="236"/>
      <c r="BR39" s="236"/>
      <c r="BS39" s="234"/>
      <c r="BT39" s="234"/>
      <c r="BU39" s="234"/>
      <c r="BV39" s="234"/>
      <c r="BW39" s="234"/>
      <c r="BX39" s="234"/>
      <c r="BY39" s="234"/>
      <c r="BZ39" s="234"/>
      <c r="CA39" s="234"/>
      <c r="CB39" s="234"/>
      <c r="CC39" s="234"/>
      <c r="CD39" s="234"/>
      <c r="CE39" s="234"/>
      <c r="CF39" s="234"/>
      <c r="CG39" s="234"/>
      <c r="CH39" s="234"/>
      <c r="CI39" s="234"/>
      <c r="CJ39" s="234"/>
      <c r="CK39" s="234"/>
      <c r="CL39" s="234"/>
      <c r="CM39" s="234"/>
      <c r="CN39" s="234"/>
      <c r="CO39" s="234"/>
      <c r="CP39" s="234"/>
      <c r="CQ39" s="234"/>
      <c r="CR39" s="234"/>
      <c r="CS39" s="236"/>
      <c r="CT39" s="236"/>
      <c r="CU39" s="236"/>
      <c r="CV39" s="236"/>
      <c r="CW39" s="236"/>
      <c r="CX39" s="236"/>
      <c r="CY39" s="236"/>
      <c r="CZ39" s="236"/>
      <c r="DA39" s="236"/>
      <c r="DB39" s="236"/>
      <c r="DC39" s="236"/>
      <c r="DD39" s="236"/>
    </row>
    <row r="40" spans="1:108" x14ac:dyDescent="0.25">
      <c r="A40" s="144"/>
      <c r="B40" s="181" t="s">
        <v>231</v>
      </c>
      <c r="C40" s="184">
        <v>38663</v>
      </c>
      <c r="D40" s="181">
        <v>43569.17</v>
      </c>
      <c r="E40" s="212">
        <v>1</v>
      </c>
      <c r="F40" s="203"/>
      <c r="G40" s="212" t="s">
        <v>46</v>
      </c>
      <c r="H40" s="212">
        <v>44455.928977050004</v>
      </c>
      <c r="I40" s="158"/>
      <c r="J40" s="152"/>
      <c r="K40" s="217"/>
      <c r="L40" s="217"/>
      <c r="M40" s="217"/>
      <c r="O40" s="230" t="s">
        <v>46</v>
      </c>
      <c r="P40" s="230">
        <v>42364.859178070001</v>
      </c>
      <c r="Q40" s="228"/>
      <c r="R40" s="152"/>
      <c r="S40" s="242"/>
      <c r="T40" s="247"/>
      <c r="U40" s="247"/>
      <c r="V40" s="247"/>
      <c r="W40" s="247"/>
      <c r="X40" s="247"/>
      <c r="Y40" s="234"/>
      <c r="Z40" s="242" t="s">
        <v>574</v>
      </c>
      <c r="AA40" s="242">
        <v>0</v>
      </c>
      <c r="AB40" s="242">
        <v>0</v>
      </c>
      <c r="AC40" s="242">
        <v>0</v>
      </c>
      <c r="AD40" s="242">
        <v>0</v>
      </c>
      <c r="AE40" s="242">
        <v>0</v>
      </c>
      <c r="AF40" s="242"/>
      <c r="AG40" s="242" t="s">
        <v>555</v>
      </c>
      <c r="AH40" s="242">
        <v>94456330.504999995</v>
      </c>
      <c r="AI40" s="242">
        <v>380</v>
      </c>
      <c r="AJ40" s="242">
        <v>62</v>
      </c>
      <c r="AK40" s="242">
        <v>20130</v>
      </c>
      <c r="AL40" s="242">
        <v>1</v>
      </c>
      <c r="AM40" s="234"/>
      <c r="AN40" s="242" t="s">
        <v>591</v>
      </c>
      <c r="AO40" s="242">
        <v>108589617.48</v>
      </c>
      <c r="AP40" s="242">
        <v>8562</v>
      </c>
      <c r="AQ40" s="242">
        <v>332</v>
      </c>
      <c r="AR40" s="242">
        <v>418819</v>
      </c>
      <c r="AS40" s="242">
        <v>0</v>
      </c>
      <c r="AT40" s="234"/>
      <c r="AU40" s="242" t="s">
        <v>555</v>
      </c>
      <c r="AV40" s="242">
        <v>951447921.36500001</v>
      </c>
      <c r="AW40" s="242">
        <v>3877</v>
      </c>
      <c r="AX40" s="242">
        <v>463</v>
      </c>
      <c r="AY40" s="242">
        <v>17353</v>
      </c>
      <c r="AZ40" s="242">
        <v>1</v>
      </c>
      <c r="BA40" s="234"/>
      <c r="BB40" s="242" t="s">
        <v>591</v>
      </c>
      <c r="BC40" s="242">
        <v>48238353.899999999</v>
      </c>
      <c r="BD40" s="242">
        <v>5342</v>
      </c>
      <c r="BE40" s="242">
        <v>233</v>
      </c>
      <c r="BF40" s="242">
        <v>282946</v>
      </c>
      <c r="BG40" s="242">
        <v>0</v>
      </c>
      <c r="BH40" s="236" t="s">
        <v>591</v>
      </c>
      <c r="BI40" s="242">
        <v>8119928</v>
      </c>
      <c r="BJ40" s="242">
        <v>462</v>
      </c>
      <c r="BK40" s="242">
        <v>10</v>
      </c>
      <c r="BL40" s="242">
        <v>15596</v>
      </c>
      <c r="BM40" s="242">
        <v>0</v>
      </c>
      <c r="BN40" s="242"/>
      <c r="BO40" s="245" t="s">
        <v>453</v>
      </c>
      <c r="BP40" s="253" t="s">
        <v>522</v>
      </c>
      <c r="BQ40" s="253" t="s">
        <v>551</v>
      </c>
      <c r="BR40" s="253" t="s">
        <v>552</v>
      </c>
      <c r="BS40" s="234"/>
      <c r="BT40" s="234"/>
      <c r="BU40" s="234"/>
      <c r="BV40" s="234"/>
      <c r="BW40" s="234"/>
      <c r="BX40" s="234"/>
      <c r="BY40" s="234"/>
      <c r="BZ40" s="234"/>
      <c r="CA40" s="234"/>
      <c r="CB40" s="234"/>
      <c r="CC40" s="234"/>
      <c r="CD40" s="234"/>
      <c r="CE40" s="234"/>
      <c r="CF40" s="234"/>
      <c r="CG40" s="234"/>
      <c r="CH40" s="234"/>
      <c r="CI40" s="234"/>
      <c r="CJ40" s="234"/>
      <c r="CK40" s="234"/>
      <c r="CL40" s="234"/>
      <c r="CM40" s="234"/>
      <c r="CN40" s="234"/>
      <c r="CO40" s="234"/>
      <c r="CP40" s="234"/>
      <c r="CQ40" s="234"/>
      <c r="CR40" s="234"/>
      <c r="CS40" s="236"/>
      <c r="CT40" s="236"/>
      <c r="CU40" s="236"/>
      <c r="CV40" s="236"/>
      <c r="CW40" s="236"/>
      <c r="CX40" s="236"/>
      <c r="CY40" s="236"/>
      <c r="CZ40" s="236"/>
      <c r="DA40" s="236"/>
      <c r="DB40" s="236"/>
      <c r="DC40" s="236"/>
      <c r="DD40" s="236"/>
    </row>
    <row r="41" spans="1:108" x14ac:dyDescent="0.25">
      <c r="B41" s="181" t="s">
        <v>232</v>
      </c>
      <c r="C41" s="184">
        <v>38715</v>
      </c>
      <c r="D41" s="181">
        <v>25723.24</v>
      </c>
      <c r="E41" s="212">
        <v>1</v>
      </c>
      <c r="F41" s="203"/>
      <c r="G41" s="212" t="s">
        <v>42</v>
      </c>
      <c r="H41" s="212">
        <v>59408.676655349998</v>
      </c>
      <c r="I41" s="158"/>
      <c r="J41" s="152"/>
      <c r="K41" s="217"/>
      <c r="L41" s="217"/>
      <c r="M41" s="217"/>
      <c r="O41" s="230" t="s">
        <v>42</v>
      </c>
      <c r="P41" s="230">
        <v>57091.885293109997</v>
      </c>
      <c r="Q41" s="228"/>
      <c r="R41" s="152"/>
      <c r="S41" s="242"/>
      <c r="T41" s="247"/>
      <c r="U41" s="247"/>
      <c r="V41" s="247"/>
      <c r="W41" s="247"/>
      <c r="X41" s="247"/>
      <c r="Y41" s="234"/>
      <c r="Z41" s="242" t="s">
        <v>574</v>
      </c>
      <c r="AA41" s="242">
        <v>247400</v>
      </c>
      <c r="AB41" s="242">
        <v>10</v>
      </c>
      <c r="AC41" s="242">
        <v>6</v>
      </c>
      <c r="AD41" s="242">
        <v>202</v>
      </c>
      <c r="AE41" s="242">
        <v>1</v>
      </c>
      <c r="AF41" s="242"/>
      <c r="AG41" s="242" t="s">
        <v>556</v>
      </c>
      <c r="AH41" s="242">
        <v>0</v>
      </c>
      <c r="AI41" s="242">
        <v>0</v>
      </c>
      <c r="AJ41" s="242">
        <v>0</v>
      </c>
      <c r="AK41" s="242">
        <v>12</v>
      </c>
      <c r="AL41" s="242">
        <v>1</v>
      </c>
      <c r="AM41" s="234"/>
      <c r="AN41" s="242" t="s">
        <v>592</v>
      </c>
      <c r="AO41" s="242">
        <v>0</v>
      </c>
      <c r="AP41" s="242">
        <v>0</v>
      </c>
      <c r="AQ41" s="242">
        <v>0</v>
      </c>
      <c r="AR41" s="242">
        <v>0</v>
      </c>
      <c r="AS41" s="242">
        <v>0</v>
      </c>
      <c r="AT41" s="234"/>
      <c r="AU41" s="242" t="s">
        <v>556</v>
      </c>
      <c r="AV41" s="242">
        <v>952760.03</v>
      </c>
      <c r="AW41" s="242">
        <v>13</v>
      </c>
      <c r="AX41" s="242">
        <v>3</v>
      </c>
      <c r="AY41" s="242">
        <v>32</v>
      </c>
      <c r="AZ41" s="242">
        <v>1</v>
      </c>
      <c r="BA41" s="234"/>
      <c r="BB41" s="242" t="s">
        <v>592</v>
      </c>
      <c r="BC41" s="242">
        <v>0</v>
      </c>
      <c r="BD41" s="242">
        <v>0</v>
      </c>
      <c r="BE41" s="242">
        <v>0</v>
      </c>
      <c r="BF41" s="242">
        <v>0</v>
      </c>
      <c r="BG41" s="242">
        <v>0</v>
      </c>
      <c r="BH41" s="236" t="s">
        <v>592</v>
      </c>
      <c r="BI41" s="242">
        <v>0</v>
      </c>
      <c r="BJ41" s="242">
        <v>0</v>
      </c>
      <c r="BK41" s="242">
        <v>0</v>
      </c>
      <c r="BL41" s="242">
        <v>0</v>
      </c>
      <c r="BM41" s="242">
        <v>0</v>
      </c>
      <c r="BN41" s="242"/>
      <c r="BO41" s="234"/>
      <c r="BP41" s="252">
        <v>1279191350.8</v>
      </c>
      <c r="BQ41" s="252">
        <v>961911</v>
      </c>
      <c r="BR41" s="252">
        <v>1550</v>
      </c>
      <c r="BS41" s="234"/>
      <c r="BT41" s="234"/>
      <c r="BU41" s="234"/>
      <c r="BV41" s="234"/>
      <c r="BW41" s="234"/>
      <c r="BX41" s="234"/>
      <c r="BY41" s="234"/>
      <c r="BZ41" s="234"/>
      <c r="CA41" s="234"/>
      <c r="CB41" s="234"/>
      <c r="CC41" s="234"/>
      <c r="CD41" s="234"/>
      <c r="CE41" s="234"/>
      <c r="CF41" s="234"/>
      <c r="CG41" s="234"/>
      <c r="CH41" s="234"/>
      <c r="CI41" s="234"/>
      <c r="CJ41" s="234"/>
      <c r="CK41" s="234"/>
      <c r="CL41" s="234"/>
      <c r="CM41" s="234"/>
      <c r="CN41" s="234"/>
      <c r="CO41" s="234"/>
      <c r="CP41" s="234"/>
      <c r="CQ41" s="234"/>
      <c r="CR41" s="234"/>
      <c r="CS41" s="236"/>
      <c r="CT41" s="236"/>
      <c r="CU41" s="236"/>
      <c r="CV41" s="236"/>
      <c r="CW41" s="236"/>
      <c r="CX41" s="236"/>
      <c r="CY41" s="236"/>
      <c r="CZ41" s="236"/>
      <c r="DA41" s="236"/>
      <c r="DB41" s="236"/>
      <c r="DC41" s="236"/>
      <c r="DD41" s="236"/>
    </row>
    <row r="42" spans="1:108" x14ac:dyDescent="0.25">
      <c r="B42" s="181" t="s">
        <v>233</v>
      </c>
      <c r="C42" s="184">
        <v>38716</v>
      </c>
      <c r="D42" s="181">
        <v>18207.32</v>
      </c>
      <c r="E42" s="212">
        <v>1</v>
      </c>
      <c r="F42" s="203"/>
      <c r="G42" s="212" t="s">
        <v>48</v>
      </c>
      <c r="H42" s="212">
        <v>5497.8349215600001</v>
      </c>
      <c r="I42" s="158"/>
      <c r="J42" s="152"/>
      <c r="K42" s="217"/>
      <c r="L42" s="217"/>
      <c r="M42" s="217"/>
      <c r="O42" s="230" t="s">
        <v>48</v>
      </c>
      <c r="P42" s="230">
        <v>4993.08063967</v>
      </c>
      <c r="Q42" s="228"/>
      <c r="R42" s="152"/>
      <c r="S42" s="242"/>
      <c r="T42" s="247"/>
      <c r="U42" s="247"/>
      <c r="V42" s="247"/>
      <c r="W42" s="247"/>
      <c r="X42" s="247"/>
      <c r="Y42" s="234"/>
      <c r="Z42" s="242" t="s">
        <v>575</v>
      </c>
      <c r="AA42" s="242">
        <v>0</v>
      </c>
      <c r="AB42" s="242">
        <v>0</v>
      </c>
      <c r="AC42" s="242">
        <v>0</v>
      </c>
      <c r="AD42" s="242">
        <v>0</v>
      </c>
      <c r="AE42" s="242">
        <v>0</v>
      </c>
      <c r="AF42" s="242"/>
      <c r="AG42" s="242" t="s">
        <v>557</v>
      </c>
      <c r="AH42" s="242">
        <v>0</v>
      </c>
      <c r="AI42" s="242">
        <v>0</v>
      </c>
      <c r="AJ42" s="242">
        <v>0</v>
      </c>
      <c r="AK42" s="242">
        <v>1890</v>
      </c>
      <c r="AL42" s="242">
        <v>1</v>
      </c>
      <c r="AM42" s="234"/>
      <c r="AN42" s="242" t="s">
        <v>555</v>
      </c>
      <c r="AO42" s="242">
        <v>19568547629.064999</v>
      </c>
      <c r="AP42" s="242">
        <v>78576</v>
      </c>
      <c r="AQ42" s="242">
        <v>6771</v>
      </c>
      <c r="AR42" s="242">
        <v>337825</v>
      </c>
      <c r="AS42" s="242">
        <v>1</v>
      </c>
      <c r="AT42" s="234"/>
      <c r="AU42" s="242" t="s">
        <v>557</v>
      </c>
      <c r="AV42" s="242">
        <v>289260</v>
      </c>
      <c r="AW42" s="242">
        <v>6</v>
      </c>
      <c r="AX42" s="242">
        <v>1</v>
      </c>
      <c r="AY42" s="242">
        <v>1899</v>
      </c>
      <c r="AZ42" s="242">
        <v>1</v>
      </c>
      <c r="BA42" s="234"/>
      <c r="BB42" s="242" t="s">
        <v>597</v>
      </c>
      <c r="BC42" s="242">
        <v>0</v>
      </c>
      <c r="BD42" s="242">
        <v>0</v>
      </c>
      <c r="BE42" s="242">
        <v>0</v>
      </c>
      <c r="BF42" s="242">
        <v>0</v>
      </c>
      <c r="BG42" s="242">
        <v>1</v>
      </c>
      <c r="BH42" s="236" t="s">
        <v>555</v>
      </c>
      <c r="BI42" s="242">
        <v>107843160.61499999</v>
      </c>
      <c r="BJ42" s="242">
        <v>494</v>
      </c>
      <c r="BK42" s="242">
        <v>83</v>
      </c>
      <c r="BL42" s="242">
        <v>19653</v>
      </c>
      <c r="BM42" s="242">
        <v>1</v>
      </c>
      <c r="BN42" s="242"/>
      <c r="BO42" s="236"/>
      <c r="BP42" s="252"/>
      <c r="BQ42" s="252"/>
      <c r="BR42" s="252"/>
      <c r="BS42" s="234"/>
      <c r="BT42" s="234"/>
      <c r="BU42" s="234"/>
      <c r="BV42" s="234"/>
      <c r="BW42" s="234"/>
      <c r="BX42" s="234"/>
      <c r="BY42" s="234"/>
      <c r="BZ42" s="234"/>
      <c r="CA42" s="234"/>
      <c r="CB42" s="234"/>
      <c r="CC42" s="234"/>
      <c r="CD42" s="234"/>
      <c r="CE42" s="234"/>
      <c r="CF42" s="234"/>
      <c r="CG42" s="234"/>
      <c r="CH42" s="234"/>
      <c r="CI42" s="234"/>
      <c r="CJ42" s="234"/>
      <c r="CK42" s="234"/>
      <c r="CL42" s="234"/>
      <c r="CM42" s="234"/>
      <c r="CN42" s="234"/>
      <c r="CO42" s="234"/>
      <c r="CP42" s="234"/>
      <c r="CQ42" s="234"/>
      <c r="CR42" s="234"/>
      <c r="CS42" s="234"/>
      <c r="CT42" s="234"/>
      <c r="CU42" s="234"/>
      <c r="CV42" s="234"/>
      <c r="CW42" s="234"/>
      <c r="CX42" s="234"/>
      <c r="CY42" s="234"/>
      <c r="CZ42" s="234"/>
      <c r="DA42" s="234"/>
      <c r="DB42" s="234"/>
      <c r="DC42" s="234"/>
      <c r="DD42" s="234"/>
    </row>
    <row r="43" spans="1:108" x14ac:dyDescent="0.25">
      <c r="B43" s="181" t="s">
        <v>234</v>
      </c>
      <c r="C43" s="184">
        <v>38615</v>
      </c>
      <c r="D43" s="181">
        <v>4728.4799999999996</v>
      </c>
      <c r="E43" s="212">
        <v>1</v>
      </c>
      <c r="F43" s="203"/>
      <c r="G43" s="212" t="s">
        <v>531</v>
      </c>
      <c r="H43" s="212">
        <v>61050.123285080001</v>
      </c>
      <c r="I43" s="158"/>
      <c r="J43" s="152"/>
      <c r="K43" s="217"/>
      <c r="L43" s="217"/>
      <c r="M43" s="217"/>
      <c r="O43" s="230" t="s">
        <v>531</v>
      </c>
      <c r="P43" s="230">
        <v>58933.641781099999</v>
      </c>
      <c r="Q43" s="228"/>
      <c r="S43" s="234"/>
      <c r="T43" s="234"/>
      <c r="U43" s="234"/>
      <c r="V43" s="234"/>
      <c r="W43" s="234"/>
      <c r="X43" s="234"/>
      <c r="Y43" s="234"/>
      <c r="Z43" s="242" t="s">
        <v>575</v>
      </c>
      <c r="AA43" s="242">
        <v>33751599.982000001</v>
      </c>
      <c r="AB43" s="242">
        <v>97</v>
      </c>
      <c r="AC43" s="242">
        <v>9</v>
      </c>
      <c r="AD43" s="242">
        <v>2244</v>
      </c>
      <c r="AE43" s="242">
        <v>1</v>
      </c>
      <c r="AF43" s="242"/>
      <c r="AG43" s="242" t="s">
        <v>558</v>
      </c>
      <c r="AH43" s="242">
        <v>0</v>
      </c>
      <c r="AI43" s="242">
        <v>0</v>
      </c>
      <c r="AJ43" s="242">
        <v>0</v>
      </c>
      <c r="AK43" s="242">
        <v>0</v>
      </c>
      <c r="AL43" s="242">
        <v>1</v>
      </c>
      <c r="AM43" s="234"/>
      <c r="AN43" s="242" t="s">
        <v>556</v>
      </c>
      <c r="AO43" s="242">
        <v>9092784.7300000004</v>
      </c>
      <c r="AP43" s="242">
        <v>138</v>
      </c>
      <c r="AQ43" s="242">
        <v>20</v>
      </c>
      <c r="AR43" s="242">
        <v>885</v>
      </c>
      <c r="AS43" s="242">
        <v>1</v>
      </c>
      <c r="AT43" s="234"/>
      <c r="AU43" s="242" t="s">
        <v>558</v>
      </c>
      <c r="AV43" s="242">
        <v>0</v>
      </c>
      <c r="AW43" s="242">
        <v>0</v>
      </c>
      <c r="AX43" s="242">
        <v>0</v>
      </c>
      <c r="AY43" s="242">
        <v>0</v>
      </c>
      <c r="AZ43" s="242">
        <v>1</v>
      </c>
      <c r="BA43" s="234"/>
      <c r="BB43" s="242" t="s">
        <v>555</v>
      </c>
      <c r="BC43" s="242">
        <v>7327783417.9700003</v>
      </c>
      <c r="BD43" s="242">
        <v>32844</v>
      </c>
      <c r="BE43" s="242">
        <v>3197</v>
      </c>
      <c r="BF43" s="242">
        <v>342614</v>
      </c>
      <c r="BG43" s="242">
        <v>1</v>
      </c>
      <c r="BH43" s="236" t="s">
        <v>556</v>
      </c>
      <c r="BI43" s="242">
        <v>0</v>
      </c>
      <c r="BJ43" s="242">
        <v>0</v>
      </c>
      <c r="BK43" s="242">
        <v>0</v>
      </c>
      <c r="BL43" s="242">
        <v>1663</v>
      </c>
      <c r="BM43" s="242">
        <v>1</v>
      </c>
      <c r="BN43" s="242"/>
      <c r="BO43" s="241" t="s">
        <v>467</v>
      </c>
      <c r="BP43" s="253" t="s">
        <v>553</v>
      </c>
      <c r="BQ43" s="252"/>
      <c r="BR43" s="252"/>
      <c r="BS43" s="234"/>
      <c r="BT43" s="234"/>
      <c r="BU43" s="234"/>
      <c r="BV43" s="234"/>
      <c r="BW43" s="234"/>
      <c r="BX43" s="234"/>
      <c r="BY43" s="234"/>
      <c r="BZ43" s="234"/>
      <c r="CA43" s="234"/>
      <c r="CB43" s="234"/>
      <c r="CC43" s="234"/>
      <c r="CD43" s="234"/>
      <c r="CE43" s="234"/>
      <c r="CF43" s="234"/>
      <c r="CG43" s="234"/>
      <c r="CH43" s="234"/>
      <c r="CI43" s="234"/>
      <c r="CJ43" s="234"/>
      <c r="CK43" s="234"/>
      <c r="CL43" s="234"/>
      <c r="CM43" s="234"/>
      <c r="CN43" s="234"/>
      <c r="CO43" s="234"/>
      <c r="CP43" s="234"/>
      <c r="CQ43" s="234"/>
      <c r="CR43" s="234"/>
      <c r="CS43" s="234"/>
      <c r="CT43" s="234"/>
      <c r="CU43" s="234"/>
      <c r="CV43" s="234"/>
      <c r="CW43" s="234"/>
      <c r="CX43" s="234"/>
      <c r="CY43" s="234"/>
      <c r="CZ43" s="234"/>
      <c r="DA43" s="234"/>
      <c r="DB43" s="234"/>
      <c r="DC43" s="234"/>
      <c r="DD43" s="234"/>
    </row>
    <row r="44" spans="1:108" x14ac:dyDescent="0.25">
      <c r="A44" s="35"/>
      <c r="B44" s="181" t="s">
        <v>235</v>
      </c>
      <c r="C44" s="184">
        <v>38716</v>
      </c>
      <c r="D44" s="181">
        <v>23744.76</v>
      </c>
      <c r="E44" s="212">
        <v>1</v>
      </c>
      <c r="F44" s="198"/>
      <c r="G44" s="212" t="s">
        <v>532</v>
      </c>
      <c r="H44" s="212">
        <v>58173.359353959997</v>
      </c>
      <c r="I44" s="158"/>
      <c r="J44" s="152"/>
      <c r="K44" s="217"/>
      <c r="L44" s="217"/>
      <c r="M44" s="217"/>
      <c r="O44" s="230" t="s">
        <v>532</v>
      </c>
      <c r="P44" s="230">
        <v>55922.531094470003</v>
      </c>
      <c r="Q44" s="228"/>
      <c r="S44" s="234"/>
      <c r="T44" s="234"/>
      <c r="U44" s="234"/>
      <c r="V44" s="234"/>
      <c r="W44" s="234"/>
      <c r="X44" s="234"/>
      <c r="Y44" s="234"/>
      <c r="Z44" s="242" t="s">
        <v>576</v>
      </c>
      <c r="AA44" s="242">
        <v>0</v>
      </c>
      <c r="AB44" s="242">
        <v>0</v>
      </c>
      <c r="AC44" s="242">
        <v>0</v>
      </c>
      <c r="AD44" s="242">
        <v>0</v>
      </c>
      <c r="AE44" s="242">
        <v>0</v>
      </c>
      <c r="AF44" s="242"/>
      <c r="AG44" s="242" t="s">
        <v>559</v>
      </c>
      <c r="AH44" s="242">
        <v>0</v>
      </c>
      <c r="AI44" s="242">
        <v>0</v>
      </c>
      <c r="AJ44" s="242">
        <v>0</v>
      </c>
      <c r="AK44" s="242">
        <v>30</v>
      </c>
      <c r="AL44" s="242">
        <v>1</v>
      </c>
      <c r="AM44" s="234"/>
      <c r="AN44" s="242" t="s">
        <v>557</v>
      </c>
      <c r="AO44" s="242">
        <v>38394257.299999997</v>
      </c>
      <c r="AP44" s="242">
        <v>902</v>
      </c>
      <c r="AQ44" s="242">
        <v>71</v>
      </c>
      <c r="AR44" s="242">
        <v>41634</v>
      </c>
      <c r="AS44" s="242">
        <v>1</v>
      </c>
      <c r="AT44" s="234"/>
      <c r="AU44" s="242" t="s">
        <v>559</v>
      </c>
      <c r="AV44" s="242">
        <v>0</v>
      </c>
      <c r="AW44" s="242">
        <v>0</v>
      </c>
      <c r="AX44" s="242">
        <v>0</v>
      </c>
      <c r="AY44" s="242">
        <v>31</v>
      </c>
      <c r="AZ44" s="242">
        <v>1</v>
      </c>
      <c r="BA44" s="234"/>
      <c r="BB44" s="242" t="s">
        <v>556</v>
      </c>
      <c r="BC44" s="242">
        <v>479918947.24000001</v>
      </c>
      <c r="BD44" s="242">
        <v>5171</v>
      </c>
      <c r="BE44" s="242">
        <v>27</v>
      </c>
      <c r="BF44" s="242">
        <v>30411</v>
      </c>
      <c r="BG44" s="242">
        <v>1</v>
      </c>
      <c r="BH44" s="236" t="s">
        <v>557</v>
      </c>
      <c r="BI44" s="242">
        <v>0</v>
      </c>
      <c r="BJ44" s="242">
        <v>0</v>
      </c>
      <c r="BK44" s="242">
        <v>0</v>
      </c>
      <c r="BL44" s="242">
        <v>13</v>
      </c>
      <c r="BM44" s="242">
        <v>1</v>
      </c>
      <c r="BN44" s="242"/>
      <c r="BO44" s="236"/>
      <c r="BP44" s="252">
        <v>947574</v>
      </c>
      <c r="BQ44" s="252"/>
      <c r="BR44" s="252"/>
      <c r="BS44" s="234"/>
      <c r="BT44" s="234"/>
      <c r="BU44" s="234"/>
      <c r="BV44" s="234"/>
      <c r="BW44" s="234"/>
      <c r="BX44" s="234"/>
      <c r="BY44" s="234"/>
      <c r="BZ44" s="234"/>
      <c r="CA44" s="234"/>
      <c r="CB44" s="234"/>
      <c r="CC44" s="234"/>
      <c r="CD44" s="234"/>
      <c r="CE44" s="234"/>
      <c r="CF44" s="234"/>
      <c r="CG44" s="234"/>
      <c r="CH44" s="234"/>
      <c r="CI44" s="234"/>
      <c r="CJ44" s="234"/>
      <c r="CK44" s="234"/>
      <c r="CL44" s="234"/>
      <c r="CM44" s="234"/>
      <c r="CN44" s="234"/>
      <c r="CO44" s="234"/>
      <c r="CP44" s="234"/>
      <c r="CQ44" s="234"/>
      <c r="CR44" s="234"/>
      <c r="CS44" s="234"/>
      <c r="CT44" s="234"/>
      <c r="CU44" s="234"/>
      <c r="CV44" s="234"/>
      <c r="CW44" s="234"/>
      <c r="CX44" s="234"/>
      <c r="CY44" s="234"/>
      <c r="CZ44" s="234"/>
      <c r="DA44" s="234"/>
      <c r="DB44" s="234"/>
      <c r="DC44" s="234"/>
      <c r="DD44" s="234"/>
    </row>
    <row r="45" spans="1:108" x14ac:dyDescent="0.25">
      <c r="B45" s="181" t="s">
        <v>236</v>
      </c>
      <c r="C45" s="184">
        <v>38715</v>
      </c>
      <c r="D45" s="181">
        <v>24993.42</v>
      </c>
      <c r="E45" s="212">
        <v>1</v>
      </c>
      <c r="F45" s="199"/>
      <c r="G45" s="212" t="s">
        <v>267</v>
      </c>
      <c r="H45" s="212">
        <v>3979.5524899799998</v>
      </c>
      <c r="I45" s="158"/>
      <c r="J45" s="152"/>
      <c r="K45" s="217"/>
      <c r="L45" s="217"/>
      <c r="M45" s="217"/>
      <c r="O45" s="230" t="s">
        <v>267</v>
      </c>
      <c r="P45" s="230">
        <v>3637.8574161199999</v>
      </c>
      <c r="Q45" s="228"/>
      <c r="S45" s="243"/>
      <c r="T45" s="246"/>
      <c r="U45" s="246"/>
      <c r="V45" s="246"/>
      <c r="W45" s="246"/>
      <c r="X45" s="246"/>
      <c r="Y45" s="234"/>
      <c r="Z45" s="242" t="s">
        <v>576</v>
      </c>
      <c r="AA45" s="242">
        <v>9746560</v>
      </c>
      <c r="AB45" s="242">
        <v>42</v>
      </c>
      <c r="AC45" s="242">
        <v>6</v>
      </c>
      <c r="AD45" s="242">
        <v>76</v>
      </c>
      <c r="AE45" s="242">
        <v>1</v>
      </c>
      <c r="AF45" s="242"/>
      <c r="AG45" s="242" t="s">
        <v>560</v>
      </c>
      <c r="AH45" s="242">
        <v>0</v>
      </c>
      <c r="AI45" s="242">
        <v>0</v>
      </c>
      <c r="AJ45" s="242">
        <v>0</v>
      </c>
      <c r="AK45" s="242">
        <v>90</v>
      </c>
      <c r="AL45" s="242">
        <v>1</v>
      </c>
      <c r="AM45" s="234"/>
      <c r="AN45" s="242" t="s">
        <v>558</v>
      </c>
      <c r="AO45" s="242">
        <v>0</v>
      </c>
      <c r="AP45" s="242">
        <v>0</v>
      </c>
      <c r="AQ45" s="242">
        <v>0</v>
      </c>
      <c r="AR45" s="242">
        <v>0</v>
      </c>
      <c r="AS45" s="242">
        <v>1</v>
      </c>
      <c r="AT45" s="234"/>
      <c r="AU45" s="242" t="s">
        <v>560</v>
      </c>
      <c r="AV45" s="242">
        <v>0</v>
      </c>
      <c r="AW45" s="242">
        <v>0</v>
      </c>
      <c r="AX45" s="242">
        <v>0</v>
      </c>
      <c r="AY45" s="242">
        <v>94</v>
      </c>
      <c r="AZ45" s="242">
        <v>1</v>
      </c>
      <c r="BA45" s="234"/>
      <c r="BB45" s="242" t="s">
        <v>557</v>
      </c>
      <c r="BC45" s="242">
        <v>0</v>
      </c>
      <c r="BD45" s="242">
        <v>0</v>
      </c>
      <c r="BE45" s="242">
        <v>0</v>
      </c>
      <c r="BF45" s="242">
        <v>247</v>
      </c>
      <c r="BG45" s="242">
        <v>1</v>
      </c>
      <c r="BH45" s="236" t="s">
        <v>558</v>
      </c>
      <c r="BI45" s="242">
        <v>0</v>
      </c>
      <c r="BJ45" s="242">
        <v>0</v>
      </c>
      <c r="BK45" s="242">
        <v>0</v>
      </c>
      <c r="BL45" s="242">
        <v>0</v>
      </c>
      <c r="BM45" s="242">
        <v>1</v>
      </c>
      <c r="BN45" s="242"/>
      <c r="BO45" s="236"/>
      <c r="BP45" s="252"/>
      <c r="BQ45" s="252"/>
      <c r="BR45" s="252"/>
      <c r="BS45" s="234"/>
      <c r="BT45" s="234"/>
      <c r="BU45" s="234"/>
      <c r="BV45" s="234"/>
      <c r="BW45" s="234"/>
      <c r="BX45" s="234"/>
      <c r="BY45" s="234"/>
      <c r="BZ45" s="234"/>
      <c r="CA45" s="234"/>
      <c r="CB45" s="234"/>
      <c r="CC45" s="234"/>
      <c r="CD45" s="234"/>
      <c r="CE45" s="234"/>
      <c r="CF45" s="234"/>
      <c r="CG45" s="234"/>
      <c r="CH45" s="234"/>
      <c r="CI45" s="234"/>
      <c r="CJ45" s="234"/>
      <c r="CK45" s="234"/>
      <c r="CL45" s="234"/>
      <c r="CM45" s="234"/>
      <c r="CN45" s="234"/>
      <c r="CO45" s="234"/>
      <c r="CP45" s="234"/>
      <c r="CQ45" s="234"/>
      <c r="CR45" s="234"/>
      <c r="CS45" s="234"/>
      <c r="CT45" s="234"/>
      <c r="CU45" s="234"/>
      <c r="CV45" s="234"/>
      <c r="CW45" s="234"/>
      <c r="CX45" s="234"/>
      <c r="CY45" s="234"/>
      <c r="CZ45" s="234"/>
      <c r="DA45" s="234"/>
      <c r="DB45" s="234"/>
      <c r="DC45" s="234"/>
      <c r="DD45" s="234"/>
    </row>
    <row r="46" spans="1:108" x14ac:dyDescent="0.25">
      <c r="B46" s="181" t="s">
        <v>237</v>
      </c>
      <c r="C46" s="184">
        <v>38716</v>
      </c>
      <c r="D46" s="181">
        <v>2895.12</v>
      </c>
      <c r="E46" s="212">
        <v>1</v>
      </c>
      <c r="F46" s="205"/>
      <c r="G46" s="212" t="s">
        <v>60</v>
      </c>
      <c r="H46" s="212">
        <v>57575.520828300003</v>
      </c>
      <c r="I46" s="158"/>
      <c r="J46" s="152"/>
      <c r="K46" s="217"/>
      <c r="L46" s="217"/>
      <c r="M46" s="217"/>
      <c r="O46" s="230" t="s">
        <v>60</v>
      </c>
      <c r="P46" s="230">
        <v>52703.423939530003</v>
      </c>
      <c r="Q46" s="228"/>
      <c r="S46" s="242"/>
      <c r="T46" s="247"/>
      <c r="U46" s="247"/>
      <c r="V46" s="247"/>
      <c r="W46" s="247"/>
      <c r="X46" s="247"/>
      <c r="Y46" s="234"/>
      <c r="Z46" s="242" t="s">
        <v>577</v>
      </c>
      <c r="AA46" s="242">
        <v>0</v>
      </c>
      <c r="AB46" s="242">
        <v>0</v>
      </c>
      <c r="AC46" s="242">
        <v>0</v>
      </c>
      <c r="AD46" s="242">
        <v>0</v>
      </c>
      <c r="AE46" s="242">
        <v>0</v>
      </c>
      <c r="AF46" s="242"/>
      <c r="AG46" s="242" t="s">
        <v>561</v>
      </c>
      <c r="AH46" s="242">
        <v>0</v>
      </c>
      <c r="AI46" s="242">
        <v>0</v>
      </c>
      <c r="AJ46" s="242">
        <v>0</v>
      </c>
      <c r="AK46" s="242">
        <v>0</v>
      </c>
      <c r="AL46" s="242">
        <v>1</v>
      </c>
      <c r="AM46" s="234"/>
      <c r="AN46" s="242" t="s">
        <v>559</v>
      </c>
      <c r="AO46" s="242">
        <v>3097125</v>
      </c>
      <c r="AP46" s="242">
        <v>72</v>
      </c>
      <c r="AQ46" s="242">
        <v>14</v>
      </c>
      <c r="AR46" s="242">
        <v>574</v>
      </c>
      <c r="AS46" s="242">
        <v>1</v>
      </c>
      <c r="AT46" s="234"/>
      <c r="AU46" s="242" t="s">
        <v>561</v>
      </c>
      <c r="AV46" s="242">
        <v>0</v>
      </c>
      <c r="AW46" s="242">
        <v>0</v>
      </c>
      <c r="AX46" s="242">
        <v>0</v>
      </c>
      <c r="AY46" s="242">
        <v>0</v>
      </c>
      <c r="AZ46" s="242">
        <v>1</v>
      </c>
      <c r="BA46" s="234"/>
      <c r="BB46" s="242" t="s">
        <v>558</v>
      </c>
      <c r="BC46" s="242">
        <v>0</v>
      </c>
      <c r="BD46" s="242">
        <v>0</v>
      </c>
      <c r="BE46" s="242">
        <v>0</v>
      </c>
      <c r="BF46" s="242">
        <v>0</v>
      </c>
      <c r="BG46" s="242">
        <v>1</v>
      </c>
      <c r="BH46" s="236" t="s">
        <v>559</v>
      </c>
      <c r="BI46" s="242">
        <v>0</v>
      </c>
      <c r="BJ46" s="242">
        <v>0</v>
      </c>
      <c r="BK46" s="242">
        <v>0</v>
      </c>
      <c r="BL46" s="242">
        <v>62</v>
      </c>
      <c r="BM46" s="242">
        <v>1</v>
      </c>
      <c r="BN46" s="242"/>
      <c r="BO46" s="249" t="s">
        <v>468</v>
      </c>
      <c r="BP46" s="253" t="s">
        <v>553</v>
      </c>
      <c r="BQ46" s="252"/>
      <c r="BR46" s="252"/>
      <c r="BS46" s="234"/>
      <c r="BT46" s="234"/>
      <c r="BU46" s="234"/>
      <c r="BV46" s="234"/>
      <c r="BW46" s="234"/>
      <c r="BX46" s="234"/>
      <c r="BY46" s="234"/>
      <c r="BZ46" s="234"/>
      <c r="CA46" s="234"/>
      <c r="CB46" s="234"/>
      <c r="CC46" s="234"/>
      <c r="CD46" s="234"/>
      <c r="CE46" s="234"/>
      <c r="CF46" s="234"/>
      <c r="CG46" s="234"/>
      <c r="CH46" s="234"/>
      <c r="CI46" s="234"/>
      <c r="CJ46" s="234"/>
      <c r="CK46" s="234"/>
      <c r="CL46" s="234"/>
      <c r="CM46" s="234"/>
      <c r="CN46" s="234"/>
      <c r="CO46" s="234"/>
      <c r="CP46" s="234"/>
      <c r="CQ46" s="234"/>
      <c r="CR46" s="234"/>
      <c r="CS46" s="234"/>
      <c r="CT46" s="234"/>
      <c r="CU46" s="234"/>
      <c r="CV46" s="234"/>
      <c r="CW46" s="234"/>
      <c r="CX46" s="234"/>
      <c r="CY46" s="234"/>
      <c r="CZ46" s="234"/>
      <c r="DA46" s="234"/>
      <c r="DB46" s="234"/>
      <c r="DC46" s="234"/>
      <c r="DD46" s="234"/>
    </row>
    <row r="47" spans="1:108" x14ac:dyDescent="0.25">
      <c r="B47" s="181" t="s">
        <v>238</v>
      </c>
      <c r="C47" s="184">
        <v>38699</v>
      </c>
      <c r="D47" s="181">
        <v>28328.49</v>
      </c>
      <c r="E47" s="212">
        <v>1</v>
      </c>
      <c r="F47" s="206"/>
      <c r="G47" s="212" t="s">
        <v>64</v>
      </c>
      <c r="H47" s="212">
        <v>77900.518645489996</v>
      </c>
      <c r="I47" s="158"/>
      <c r="J47" s="154"/>
      <c r="K47" s="217"/>
      <c r="L47" s="217"/>
      <c r="M47" s="217"/>
      <c r="O47" s="230" t="s">
        <v>64</v>
      </c>
      <c r="P47" s="230">
        <v>78965.650256230001</v>
      </c>
      <c r="Q47" s="228"/>
      <c r="S47" s="242"/>
      <c r="T47" s="247"/>
      <c r="U47" s="247"/>
      <c r="V47" s="247"/>
      <c r="W47" s="247"/>
      <c r="X47" s="247"/>
      <c r="Y47" s="234"/>
      <c r="Z47" s="242" t="s">
        <v>577</v>
      </c>
      <c r="AA47" s="242">
        <v>38893301.699000001</v>
      </c>
      <c r="AB47" s="242">
        <v>246</v>
      </c>
      <c r="AC47" s="242">
        <v>20</v>
      </c>
      <c r="AD47" s="242">
        <v>2148</v>
      </c>
      <c r="AE47" s="242">
        <v>1</v>
      </c>
      <c r="AF47" s="242"/>
      <c r="AG47" s="242" t="s">
        <v>562</v>
      </c>
      <c r="AH47" s="242">
        <v>532086926.17000002</v>
      </c>
      <c r="AI47" s="242">
        <v>1911</v>
      </c>
      <c r="AJ47" s="242">
        <v>112</v>
      </c>
      <c r="AK47" s="242">
        <v>25721</v>
      </c>
      <c r="AL47" s="242">
        <v>1</v>
      </c>
      <c r="AM47" s="234"/>
      <c r="AN47" s="242" t="s">
        <v>560</v>
      </c>
      <c r="AO47" s="242">
        <v>23670000</v>
      </c>
      <c r="AP47" s="242">
        <v>190</v>
      </c>
      <c r="AQ47" s="242">
        <v>2</v>
      </c>
      <c r="AR47" s="242">
        <v>2004</v>
      </c>
      <c r="AS47" s="242">
        <v>1</v>
      </c>
      <c r="AT47" s="234"/>
      <c r="AU47" s="242" t="s">
        <v>562</v>
      </c>
      <c r="AV47" s="242">
        <v>83894609.280000001</v>
      </c>
      <c r="AW47" s="242">
        <v>315</v>
      </c>
      <c r="AX47" s="242">
        <v>45</v>
      </c>
      <c r="AY47" s="242">
        <v>26220</v>
      </c>
      <c r="AZ47" s="242">
        <v>1</v>
      </c>
      <c r="BA47" s="234"/>
      <c r="BB47" s="242" t="s">
        <v>559</v>
      </c>
      <c r="BC47" s="242">
        <v>5744248.5</v>
      </c>
      <c r="BD47" s="242">
        <v>113</v>
      </c>
      <c r="BE47" s="242">
        <v>25</v>
      </c>
      <c r="BF47" s="242">
        <v>713</v>
      </c>
      <c r="BG47" s="242">
        <v>1</v>
      </c>
      <c r="BH47" s="236" t="s">
        <v>560</v>
      </c>
      <c r="BI47" s="242">
        <v>0</v>
      </c>
      <c r="BJ47" s="242">
        <v>0</v>
      </c>
      <c r="BK47" s="242">
        <v>0</v>
      </c>
      <c r="BL47" s="242">
        <v>60</v>
      </c>
      <c r="BM47" s="242">
        <v>1</v>
      </c>
      <c r="BN47" s="242"/>
      <c r="BO47" s="236"/>
      <c r="BP47" s="252">
        <v>275198</v>
      </c>
      <c r="BQ47" s="252"/>
      <c r="BR47" s="252"/>
      <c r="BS47" s="234"/>
      <c r="BT47" s="234"/>
      <c r="BU47" s="234"/>
      <c r="BV47" s="234"/>
      <c r="BW47" s="234"/>
      <c r="BX47" s="234"/>
      <c r="BY47" s="234"/>
      <c r="BZ47" s="234"/>
      <c r="CA47" s="234"/>
      <c r="CB47" s="234"/>
      <c r="CC47" s="234"/>
      <c r="CD47" s="234"/>
      <c r="CE47" s="234"/>
      <c r="CF47" s="234"/>
      <c r="CG47" s="234"/>
      <c r="CH47" s="234"/>
      <c r="CI47" s="234"/>
      <c r="CJ47" s="234"/>
      <c r="CK47" s="234"/>
      <c r="CL47" s="234"/>
      <c r="CM47" s="234"/>
      <c r="CN47" s="234"/>
      <c r="CO47" s="234"/>
      <c r="CP47" s="234"/>
      <c r="CQ47" s="234"/>
      <c r="CR47" s="234"/>
      <c r="CS47" s="234"/>
      <c r="CT47" s="234"/>
      <c r="CU47" s="234"/>
      <c r="CV47" s="234"/>
      <c r="CW47" s="234"/>
      <c r="CX47" s="234"/>
      <c r="CY47" s="234"/>
      <c r="CZ47" s="234"/>
      <c r="DA47" s="234"/>
      <c r="DB47" s="234"/>
      <c r="DC47" s="234"/>
      <c r="DD47" s="234"/>
    </row>
    <row r="48" spans="1:108" x14ac:dyDescent="0.25">
      <c r="B48" s="181" t="s">
        <v>239</v>
      </c>
      <c r="C48" s="184">
        <v>43255</v>
      </c>
      <c r="D48" s="181">
        <v>72449.463907040001</v>
      </c>
      <c r="E48" s="212">
        <v>1</v>
      </c>
      <c r="F48" s="206"/>
      <c r="G48" s="212" t="s">
        <v>66</v>
      </c>
      <c r="H48" s="212">
        <v>12060.267838919999</v>
      </c>
      <c r="I48" s="158"/>
      <c r="J48" s="154"/>
      <c r="K48" s="217"/>
      <c r="L48" s="217"/>
      <c r="M48" s="217"/>
      <c r="O48" s="230" t="s">
        <v>66</v>
      </c>
      <c r="P48" s="230">
        <v>11158.559087260001</v>
      </c>
      <c r="Q48" s="228"/>
      <c r="S48" s="242"/>
      <c r="T48" s="247"/>
      <c r="U48" s="247"/>
      <c r="V48" s="247"/>
      <c r="W48" s="247"/>
      <c r="X48" s="247"/>
      <c r="Y48" s="234"/>
      <c r="Z48" s="242" t="s">
        <v>578</v>
      </c>
      <c r="AA48" s="242">
        <v>0</v>
      </c>
      <c r="AB48" s="242">
        <v>0</v>
      </c>
      <c r="AC48" s="242">
        <v>0</v>
      </c>
      <c r="AD48" s="242">
        <v>0</v>
      </c>
      <c r="AE48" s="242">
        <v>0</v>
      </c>
      <c r="AF48" s="242"/>
      <c r="AG48" s="242" t="s">
        <v>563</v>
      </c>
      <c r="AH48" s="242">
        <v>3840211.25</v>
      </c>
      <c r="AI48" s="242">
        <v>160</v>
      </c>
      <c r="AJ48" s="242">
        <v>2</v>
      </c>
      <c r="AK48" s="242">
        <v>269</v>
      </c>
      <c r="AL48" s="242">
        <v>1</v>
      </c>
      <c r="AM48" s="234"/>
      <c r="AN48" s="242" t="s">
        <v>561</v>
      </c>
      <c r="AO48" s="242">
        <v>0</v>
      </c>
      <c r="AP48" s="242">
        <v>0</v>
      </c>
      <c r="AQ48" s="242">
        <v>0</v>
      </c>
      <c r="AR48" s="242">
        <v>0</v>
      </c>
      <c r="AS48" s="242">
        <v>1</v>
      </c>
      <c r="AT48" s="234"/>
      <c r="AU48" s="242" t="s">
        <v>563</v>
      </c>
      <c r="AV48" s="242">
        <v>39446950</v>
      </c>
      <c r="AW48" s="242">
        <v>1822</v>
      </c>
      <c r="AX48" s="242">
        <v>2</v>
      </c>
      <c r="AY48" s="242">
        <v>552</v>
      </c>
      <c r="AZ48" s="242">
        <v>1</v>
      </c>
      <c r="BA48" s="234"/>
      <c r="BB48" s="242" t="s">
        <v>560</v>
      </c>
      <c r="BC48" s="242">
        <v>4395000</v>
      </c>
      <c r="BD48" s="242">
        <v>43</v>
      </c>
      <c r="BE48" s="242">
        <v>6</v>
      </c>
      <c r="BF48" s="242">
        <v>1261</v>
      </c>
      <c r="BG48" s="242">
        <v>1</v>
      </c>
      <c r="BH48" s="236" t="s">
        <v>561</v>
      </c>
      <c r="BI48" s="242">
        <v>0</v>
      </c>
      <c r="BJ48" s="242">
        <v>0</v>
      </c>
      <c r="BK48" s="242">
        <v>0</v>
      </c>
      <c r="BL48" s="242">
        <v>0</v>
      </c>
      <c r="BM48" s="242">
        <v>1</v>
      </c>
      <c r="BN48" s="242"/>
      <c r="BO48" s="234"/>
      <c r="BP48" s="234"/>
      <c r="BQ48" s="234"/>
      <c r="BR48" s="234"/>
      <c r="BS48" s="234"/>
      <c r="BT48" s="234"/>
      <c r="BU48" s="234"/>
      <c r="BV48" s="234"/>
      <c r="BW48" s="234"/>
      <c r="BX48" s="234"/>
      <c r="BY48" s="234"/>
      <c r="BZ48" s="234"/>
      <c r="CA48" s="234"/>
      <c r="CB48" s="234"/>
      <c r="CC48" s="234"/>
      <c r="CD48" s="234"/>
      <c r="CE48" s="234"/>
      <c r="CF48" s="234"/>
      <c r="CG48" s="234"/>
      <c r="CH48" s="234"/>
      <c r="CI48" s="234"/>
      <c r="CJ48" s="234"/>
      <c r="CK48" s="234"/>
      <c r="CL48" s="234"/>
      <c r="CM48" s="234"/>
      <c r="CN48" s="234"/>
      <c r="CO48" s="234"/>
      <c r="CP48" s="234"/>
      <c r="CQ48" s="234"/>
      <c r="CR48" s="234"/>
      <c r="CS48" s="234"/>
      <c r="CT48" s="234"/>
      <c r="CU48" s="234"/>
      <c r="CV48" s="234"/>
      <c r="CW48" s="234"/>
      <c r="CX48" s="234"/>
      <c r="CY48" s="234"/>
      <c r="CZ48" s="234"/>
      <c r="DA48" s="234"/>
      <c r="DB48" s="234"/>
      <c r="DC48" s="234"/>
      <c r="DD48" s="234"/>
    </row>
    <row r="49" spans="1:70" x14ac:dyDescent="0.25">
      <c r="B49" s="181" t="s">
        <v>240</v>
      </c>
      <c r="C49" s="184">
        <v>38709</v>
      </c>
      <c r="D49" s="181">
        <v>1445.21</v>
      </c>
      <c r="E49" s="212">
        <v>1</v>
      </c>
      <c r="F49" s="206"/>
      <c r="G49" s="212" t="s">
        <v>68</v>
      </c>
      <c r="H49" s="212">
        <v>75692.878516219993</v>
      </c>
      <c r="I49" s="158"/>
      <c r="J49" s="154"/>
      <c r="K49" s="217"/>
      <c r="L49" s="217"/>
      <c r="M49" s="217"/>
      <c r="O49" s="230" t="s">
        <v>68</v>
      </c>
      <c r="P49" s="230">
        <v>75160.129658229998</v>
      </c>
      <c r="Q49" s="228"/>
      <c r="S49" s="242"/>
      <c r="T49" s="247"/>
      <c r="U49" s="247"/>
      <c r="V49" s="247"/>
      <c r="W49" s="247"/>
      <c r="X49" s="247"/>
      <c r="Y49" s="234"/>
      <c r="Z49" s="242" t="s">
        <v>578</v>
      </c>
      <c r="AA49" s="242">
        <v>13723779.960000001</v>
      </c>
      <c r="AB49" s="242">
        <v>132</v>
      </c>
      <c r="AC49" s="242">
        <v>51</v>
      </c>
      <c r="AD49" s="242">
        <v>2837</v>
      </c>
      <c r="AE49" s="242">
        <v>1</v>
      </c>
      <c r="AF49" s="242"/>
      <c r="AG49" s="242" t="s">
        <v>564</v>
      </c>
      <c r="AH49" s="242">
        <v>0</v>
      </c>
      <c r="AI49" s="242">
        <v>0</v>
      </c>
      <c r="AJ49" s="242">
        <v>0</v>
      </c>
      <c r="AK49" s="242">
        <v>20</v>
      </c>
      <c r="AL49" s="242">
        <v>1</v>
      </c>
      <c r="AM49" s="234"/>
      <c r="AN49" s="242" t="s">
        <v>562</v>
      </c>
      <c r="AO49" s="242">
        <v>12913263010.4</v>
      </c>
      <c r="AP49" s="242">
        <v>49847</v>
      </c>
      <c r="AQ49" s="242">
        <v>1688</v>
      </c>
      <c r="AR49" s="242">
        <v>568507</v>
      </c>
      <c r="AS49" s="242">
        <v>1</v>
      </c>
      <c r="AT49" s="234"/>
      <c r="AU49" s="242" t="s">
        <v>564</v>
      </c>
      <c r="AV49" s="242">
        <v>0</v>
      </c>
      <c r="AW49" s="242">
        <v>0</v>
      </c>
      <c r="AX49" s="242">
        <v>0</v>
      </c>
      <c r="AY49" s="242">
        <v>20</v>
      </c>
      <c r="AZ49" s="242">
        <v>1</v>
      </c>
      <c r="BA49" s="234"/>
      <c r="BB49" s="242" t="s">
        <v>561</v>
      </c>
      <c r="BC49" s="242">
        <v>0</v>
      </c>
      <c r="BD49" s="242">
        <v>0</v>
      </c>
      <c r="BE49" s="242">
        <v>0</v>
      </c>
      <c r="BF49" s="242">
        <v>0</v>
      </c>
      <c r="BG49" s="242">
        <v>1</v>
      </c>
      <c r="BH49" s="236" t="s">
        <v>562</v>
      </c>
      <c r="BI49" s="242">
        <v>181646922.72</v>
      </c>
      <c r="BJ49" s="242">
        <v>813</v>
      </c>
      <c r="BK49" s="242">
        <v>25</v>
      </c>
      <c r="BL49" s="242">
        <v>15883</v>
      </c>
      <c r="BM49" s="242">
        <v>1</v>
      </c>
      <c r="BN49" s="242"/>
      <c r="BO49" s="245" t="s">
        <v>470</v>
      </c>
      <c r="BP49" s="253" t="s">
        <v>522</v>
      </c>
      <c r="BQ49" s="253" t="s">
        <v>551</v>
      </c>
      <c r="BR49" s="253" t="s">
        <v>552</v>
      </c>
    </row>
    <row r="50" spans="1:70" x14ac:dyDescent="0.25">
      <c r="B50" s="181" t="s">
        <v>241</v>
      </c>
      <c r="C50" s="184">
        <v>38673</v>
      </c>
      <c r="D50" s="181">
        <v>110.01</v>
      </c>
      <c r="E50" s="212">
        <v>1</v>
      </c>
      <c r="F50" s="206"/>
      <c r="G50" s="212" t="s">
        <v>114</v>
      </c>
      <c r="H50" s="212">
        <v>1002.06091613</v>
      </c>
      <c r="I50" s="158"/>
      <c r="J50" s="154"/>
      <c r="K50" s="217"/>
      <c r="L50" s="217"/>
      <c r="M50" s="217"/>
      <c r="O50" s="230" t="s">
        <v>114</v>
      </c>
      <c r="P50" s="230">
        <v>948.19083736000005</v>
      </c>
      <c r="Q50" s="228"/>
      <c r="R50" s="148" t="s">
        <v>434</v>
      </c>
      <c r="S50" s="242"/>
      <c r="T50" s="247"/>
      <c r="U50" s="247"/>
      <c r="V50" s="247"/>
      <c r="W50" s="247"/>
      <c r="X50" s="247"/>
      <c r="Y50" s="234"/>
      <c r="Z50" s="242" t="s">
        <v>579</v>
      </c>
      <c r="AA50" s="242">
        <v>0</v>
      </c>
      <c r="AB50" s="242">
        <v>0</v>
      </c>
      <c r="AC50" s="242">
        <v>0</v>
      </c>
      <c r="AD50" s="242">
        <v>0</v>
      </c>
      <c r="AE50" s="242">
        <v>0</v>
      </c>
      <c r="AF50" s="242"/>
      <c r="AG50" s="242" t="s">
        <v>565</v>
      </c>
      <c r="AH50" s="242">
        <v>0</v>
      </c>
      <c r="AI50" s="242">
        <v>0</v>
      </c>
      <c r="AJ50" s="242">
        <v>0</v>
      </c>
      <c r="AK50" s="242">
        <v>8</v>
      </c>
      <c r="AL50" s="242">
        <v>1</v>
      </c>
      <c r="AM50" s="234"/>
      <c r="AN50" s="242" t="s">
        <v>563</v>
      </c>
      <c r="AO50" s="242">
        <v>207695311.05000001</v>
      </c>
      <c r="AP50" s="242">
        <v>9721</v>
      </c>
      <c r="AQ50" s="242">
        <v>129</v>
      </c>
      <c r="AR50" s="242">
        <v>27001</v>
      </c>
      <c r="AS50" s="242">
        <v>1</v>
      </c>
      <c r="AT50" s="234"/>
      <c r="AU50" s="242" t="s">
        <v>565</v>
      </c>
      <c r="AV50" s="242">
        <v>141040</v>
      </c>
      <c r="AW50" s="242">
        <v>2</v>
      </c>
      <c r="AX50" s="242">
        <v>1</v>
      </c>
      <c r="AY50" s="242">
        <v>9</v>
      </c>
      <c r="AZ50" s="242">
        <v>1</v>
      </c>
      <c r="BA50" s="234"/>
      <c r="BB50" s="242" t="s">
        <v>562</v>
      </c>
      <c r="BC50" s="242">
        <v>3684344637.7399998</v>
      </c>
      <c r="BD50" s="242">
        <v>16100</v>
      </c>
      <c r="BE50" s="242">
        <v>860</v>
      </c>
      <c r="BF50" s="242">
        <v>301379</v>
      </c>
      <c r="BG50" s="242">
        <v>1</v>
      </c>
      <c r="BH50" s="236" t="s">
        <v>563</v>
      </c>
      <c r="BI50" s="242">
        <v>0</v>
      </c>
      <c r="BJ50" s="242">
        <v>0</v>
      </c>
      <c r="BK50" s="242">
        <v>0</v>
      </c>
      <c r="BL50" s="242">
        <v>6459</v>
      </c>
      <c r="BM50" s="242">
        <v>1</v>
      </c>
      <c r="BN50" s="242"/>
      <c r="BO50" s="236"/>
      <c r="BP50" s="252"/>
      <c r="BQ50" s="252"/>
      <c r="BR50" s="252"/>
    </row>
    <row r="51" spans="1:70" x14ac:dyDescent="0.25">
      <c r="B51" s="181" t="s">
        <v>242</v>
      </c>
      <c r="C51" s="184">
        <v>38709</v>
      </c>
      <c r="D51" s="181">
        <v>34691.21</v>
      </c>
      <c r="E51" s="212">
        <v>1</v>
      </c>
      <c r="F51" s="203"/>
      <c r="G51" s="212" t="s">
        <v>268</v>
      </c>
      <c r="H51" s="212">
        <v>480.59094543999998</v>
      </c>
      <c r="I51" s="158"/>
      <c r="J51" s="152"/>
      <c r="K51" s="217"/>
      <c r="L51" s="217"/>
      <c r="M51" s="217"/>
      <c r="O51" s="230" t="s">
        <v>268</v>
      </c>
      <c r="P51" s="230">
        <v>429.05187080000002</v>
      </c>
      <c r="Q51" s="228"/>
      <c r="S51" s="242"/>
      <c r="T51" s="247"/>
      <c r="U51" s="247"/>
      <c r="V51" s="247"/>
      <c r="W51" s="247"/>
      <c r="X51" s="247"/>
      <c r="Y51" s="234"/>
      <c r="Z51" s="242" t="s">
        <v>579</v>
      </c>
      <c r="AA51" s="242">
        <v>43015749.700000003</v>
      </c>
      <c r="AB51" s="242">
        <v>229</v>
      </c>
      <c r="AC51" s="242">
        <v>48</v>
      </c>
      <c r="AD51" s="242">
        <v>1950</v>
      </c>
      <c r="AE51" s="242">
        <v>1</v>
      </c>
      <c r="AF51" s="242"/>
      <c r="AG51" s="242" t="s">
        <v>566</v>
      </c>
      <c r="AH51" s="242">
        <v>0</v>
      </c>
      <c r="AI51" s="242">
        <v>0</v>
      </c>
      <c r="AJ51" s="242">
        <v>0</v>
      </c>
      <c r="AK51" s="242">
        <v>1086</v>
      </c>
      <c r="AL51" s="242">
        <v>1</v>
      </c>
      <c r="AM51" s="234"/>
      <c r="AN51" s="242" t="s">
        <v>564</v>
      </c>
      <c r="AO51" s="242">
        <v>714750</v>
      </c>
      <c r="AP51" s="242">
        <v>20</v>
      </c>
      <c r="AQ51" s="242">
        <v>2</v>
      </c>
      <c r="AR51" s="242">
        <v>200</v>
      </c>
      <c r="AS51" s="242">
        <v>1</v>
      </c>
      <c r="AT51" s="234"/>
      <c r="AU51" s="242" t="s">
        <v>566</v>
      </c>
      <c r="AV51" s="242">
        <v>0</v>
      </c>
      <c r="AW51" s="242">
        <v>0</v>
      </c>
      <c r="AX51" s="242">
        <v>0</v>
      </c>
      <c r="AY51" s="242">
        <v>56</v>
      </c>
      <c r="AZ51" s="242">
        <v>1</v>
      </c>
      <c r="BA51" s="234"/>
      <c r="BB51" s="242" t="s">
        <v>563</v>
      </c>
      <c r="BC51" s="242">
        <v>9227951.25</v>
      </c>
      <c r="BD51" s="242">
        <v>477</v>
      </c>
      <c r="BE51" s="242">
        <v>35</v>
      </c>
      <c r="BF51" s="242">
        <v>121765</v>
      </c>
      <c r="BG51" s="242">
        <v>1</v>
      </c>
      <c r="BH51" s="236" t="s">
        <v>564</v>
      </c>
      <c r="BI51" s="242">
        <v>0</v>
      </c>
      <c r="BJ51" s="242">
        <v>0</v>
      </c>
      <c r="BK51" s="242">
        <v>0</v>
      </c>
      <c r="BL51" s="242">
        <v>0</v>
      </c>
      <c r="BM51" s="242">
        <v>1</v>
      </c>
      <c r="BN51" s="242"/>
      <c r="BO51" s="236"/>
      <c r="BP51" s="236"/>
      <c r="BQ51" s="236"/>
      <c r="BR51" s="236"/>
    </row>
    <row r="52" spans="1:70" x14ac:dyDescent="0.25">
      <c r="B52" s="181" t="s">
        <v>243</v>
      </c>
      <c r="C52" s="184">
        <v>38716</v>
      </c>
      <c r="D52" s="181">
        <v>14859.1</v>
      </c>
      <c r="E52" s="212">
        <v>1</v>
      </c>
      <c r="F52" s="198"/>
      <c r="G52" s="212" t="s">
        <v>269</v>
      </c>
      <c r="H52" s="212">
        <v>12.01259192</v>
      </c>
      <c r="I52" s="158"/>
      <c r="J52" s="152"/>
      <c r="K52" s="217"/>
      <c r="L52" s="217"/>
      <c r="M52" s="217"/>
      <c r="O52" s="230" t="s">
        <v>269</v>
      </c>
      <c r="P52" s="230">
        <v>12.99409526</v>
      </c>
      <c r="Q52" s="228"/>
      <c r="S52" s="242"/>
      <c r="T52" s="247"/>
      <c r="U52" s="247"/>
      <c r="V52" s="247"/>
      <c r="W52" s="247"/>
      <c r="X52" s="247"/>
      <c r="Y52" s="234"/>
      <c r="Z52" s="242" t="s">
        <v>580</v>
      </c>
      <c r="AA52" s="242">
        <v>0</v>
      </c>
      <c r="AB52" s="242">
        <v>0</v>
      </c>
      <c r="AC52" s="242">
        <v>0</v>
      </c>
      <c r="AD52" s="242">
        <v>0</v>
      </c>
      <c r="AE52" s="242">
        <v>0</v>
      </c>
      <c r="AF52" s="242"/>
      <c r="AG52" s="242" t="s">
        <v>567</v>
      </c>
      <c r="AH52" s="242">
        <v>0</v>
      </c>
      <c r="AI52" s="242">
        <v>0</v>
      </c>
      <c r="AJ52" s="242">
        <v>0</v>
      </c>
      <c r="AK52" s="242">
        <v>0</v>
      </c>
      <c r="AL52" s="242">
        <v>1</v>
      </c>
      <c r="AM52" s="234"/>
      <c r="AN52" s="242" t="s">
        <v>565</v>
      </c>
      <c r="AO52" s="242">
        <v>141040</v>
      </c>
      <c r="AP52" s="242">
        <v>2</v>
      </c>
      <c r="AQ52" s="242">
        <v>1</v>
      </c>
      <c r="AR52" s="242">
        <v>149</v>
      </c>
      <c r="AS52" s="242">
        <v>1</v>
      </c>
      <c r="AT52" s="234"/>
      <c r="AU52" s="242" t="s">
        <v>567</v>
      </c>
      <c r="AV52" s="242">
        <v>0</v>
      </c>
      <c r="AW52" s="242">
        <v>0</v>
      </c>
      <c r="AX52" s="242">
        <v>0</v>
      </c>
      <c r="AY52" s="242">
        <v>0</v>
      </c>
      <c r="AZ52" s="242">
        <v>1</v>
      </c>
      <c r="BA52" s="234"/>
      <c r="BB52" s="242" t="s">
        <v>564</v>
      </c>
      <c r="BC52" s="242">
        <v>0</v>
      </c>
      <c r="BD52" s="242">
        <v>0</v>
      </c>
      <c r="BE52" s="242">
        <v>0</v>
      </c>
      <c r="BF52" s="242">
        <v>0</v>
      </c>
      <c r="BG52" s="242">
        <v>1</v>
      </c>
      <c r="BH52" s="236" t="s">
        <v>565</v>
      </c>
      <c r="BI52" s="242">
        <v>0</v>
      </c>
      <c r="BJ52" s="242">
        <v>0</v>
      </c>
      <c r="BK52" s="242">
        <v>0</v>
      </c>
      <c r="BL52" s="242">
        <v>2</v>
      </c>
      <c r="BM52" s="242">
        <v>1</v>
      </c>
      <c r="BN52" s="242"/>
      <c r="BO52" s="248" t="s">
        <v>471</v>
      </c>
      <c r="BP52" s="253" t="s">
        <v>522</v>
      </c>
      <c r="BQ52" s="253" t="s">
        <v>551</v>
      </c>
      <c r="BR52" s="253" t="s">
        <v>552</v>
      </c>
    </row>
    <row r="53" spans="1:70" x14ac:dyDescent="0.25">
      <c r="B53" s="181" t="s">
        <v>244</v>
      </c>
      <c r="C53" s="184">
        <v>38708</v>
      </c>
      <c r="D53" s="181">
        <v>1357.01</v>
      </c>
      <c r="E53" s="212">
        <v>1</v>
      </c>
      <c r="F53" s="199"/>
      <c r="G53" s="212" t="s">
        <v>274</v>
      </c>
      <c r="H53" s="212">
        <v>7303.2414515</v>
      </c>
      <c r="I53" s="158"/>
      <c r="J53" s="152"/>
      <c r="K53" s="217"/>
      <c r="L53" s="217"/>
      <c r="M53" s="217"/>
      <c r="O53" s="230" t="s">
        <v>274</v>
      </c>
      <c r="P53" s="230">
        <v>7210.0014524099997</v>
      </c>
      <c r="Q53" s="228"/>
      <c r="S53" s="242"/>
      <c r="T53" s="247"/>
      <c r="U53" s="247"/>
      <c r="V53" s="247"/>
      <c r="W53" s="247"/>
      <c r="X53" s="247"/>
      <c r="Y53" s="234"/>
      <c r="Z53" s="242" t="s">
        <v>580</v>
      </c>
      <c r="AA53" s="242">
        <v>10400974</v>
      </c>
      <c r="AB53" s="242">
        <v>80</v>
      </c>
      <c r="AC53" s="242">
        <v>36</v>
      </c>
      <c r="AD53" s="242">
        <v>2442</v>
      </c>
      <c r="AE53" s="242">
        <v>1</v>
      </c>
      <c r="AF53" s="242"/>
      <c r="AG53" s="242" t="s">
        <v>568</v>
      </c>
      <c r="AH53" s="242">
        <v>560680</v>
      </c>
      <c r="AI53" s="242">
        <v>2</v>
      </c>
      <c r="AJ53" s="242">
        <v>1</v>
      </c>
      <c r="AK53" s="242">
        <v>158</v>
      </c>
      <c r="AL53" s="242">
        <v>1</v>
      </c>
      <c r="AM53" s="234"/>
      <c r="AN53" s="242" t="s">
        <v>566</v>
      </c>
      <c r="AO53" s="242">
        <v>2176588</v>
      </c>
      <c r="AP53" s="242">
        <v>94</v>
      </c>
      <c r="AQ53" s="242">
        <v>2</v>
      </c>
      <c r="AR53" s="242">
        <v>1136</v>
      </c>
      <c r="AS53" s="242">
        <v>1</v>
      </c>
      <c r="AT53" s="234"/>
      <c r="AU53" s="242" t="s">
        <v>568</v>
      </c>
      <c r="AV53" s="242">
        <v>8802770.0040000007</v>
      </c>
      <c r="AW53" s="242">
        <v>32</v>
      </c>
      <c r="AX53" s="242">
        <v>2</v>
      </c>
      <c r="AY53" s="242">
        <v>179</v>
      </c>
      <c r="AZ53" s="242">
        <v>1</v>
      </c>
      <c r="BA53" s="234"/>
      <c r="BB53" s="242" t="s">
        <v>565</v>
      </c>
      <c r="BC53" s="242">
        <v>432137</v>
      </c>
      <c r="BD53" s="242">
        <v>5</v>
      </c>
      <c r="BE53" s="242">
        <v>3</v>
      </c>
      <c r="BF53" s="242">
        <v>39</v>
      </c>
      <c r="BG53" s="242">
        <v>1</v>
      </c>
      <c r="BH53" s="236" t="s">
        <v>566</v>
      </c>
      <c r="BI53" s="242">
        <v>0</v>
      </c>
      <c r="BJ53" s="242">
        <v>0</v>
      </c>
      <c r="BK53" s="242">
        <v>0</v>
      </c>
      <c r="BL53" s="242">
        <v>600</v>
      </c>
      <c r="BM53" s="242">
        <v>1</v>
      </c>
      <c r="BN53" s="242"/>
      <c r="BO53" s="240"/>
      <c r="BP53" s="252"/>
      <c r="BQ53" s="252"/>
      <c r="BR53" s="252"/>
    </row>
    <row r="54" spans="1:70" x14ac:dyDescent="0.25">
      <c r="B54" s="181" t="s">
        <v>245</v>
      </c>
      <c r="C54" s="184">
        <v>38713</v>
      </c>
      <c r="D54" s="181">
        <v>17869.22</v>
      </c>
      <c r="E54" s="212">
        <v>1</v>
      </c>
      <c r="F54" s="204"/>
      <c r="G54" s="212" t="s">
        <v>275</v>
      </c>
      <c r="H54" s="212">
        <v>711.86279833000003</v>
      </c>
      <c r="I54" s="158"/>
      <c r="J54" s="152"/>
      <c r="K54" s="217"/>
      <c r="L54" s="217"/>
      <c r="M54" s="217"/>
      <c r="O54" s="230" t="s">
        <v>275</v>
      </c>
      <c r="P54" s="230">
        <v>670.68094085999996</v>
      </c>
      <c r="Q54" s="228"/>
      <c r="S54" s="242"/>
      <c r="T54" s="247"/>
      <c r="U54" s="247"/>
      <c r="V54" s="247"/>
      <c r="W54" s="247"/>
      <c r="X54" s="247"/>
      <c r="Y54" s="234"/>
      <c r="Z54" s="242" t="s">
        <v>581</v>
      </c>
      <c r="AA54" s="242">
        <v>0</v>
      </c>
      <c r="AB54" s="242">
        <v>0</v>
      </c>
      <c r="AC54" s="242">
        <v>0</v>
      </c>
      <c r="AD54" s="242">
        <v>0</v>
      </c>
      <c r="AE54" s="242">
        <v>0</v>
      </c>
      <c r="AF54" s="242"/>
      <c r="AG54" s="242" t="s">
        <v>569</v>
      </c>
      <c r="AH54" s="242">
        <v>0</v>
      </c>
      <c r="AI54" s="242">
        <v>0</v>
      </c>
      <c r="AJ54" s="242">
        <v>0</v>
      </c>
      <c r="AK54" s="242">
        <v>37</v>
      </c>
      <c r="AL54" s="242">
        <v>1</v>
      </c>
      <c r="AM54" s="234"/>
      <c r="AN54" s="242" t="s">
        <v>567</v>
      </c>
      <c r="AO54" s="242">
        <v>0</v>
      </c>
      <c r="AP54" s="242">
        <v>0</v>
      </c>
      <c r="AQ54" s="242">
        <v>0</v>
      </c>
      <c r="AR54" s="242">
        <v>0</v>
      </c>
      <c r="AS54" s="242">
        <v>1</v>
      </c>
      <c r="AT54" s="234"/>
      <c r="AU54" s="242" t="s">
        <v>569</v>
      </c>
      <c r="AV54" s="242">
        <v>178210</v>
      </c>
      <c r="AW54" s="242">
        <v>1</v>
      </c>
      <c r="AX54" s="242">
        <v>1</v>
      </c>
      <c r="AY54" s="242">
        <v>24</v>
      </c>
      <c r="AZ54" s="242">
        <v>1</v>
      </c>
      <c r="BA54" s="234"/>
      <c r="BB54" s="242" t="s">
        <v>566</v>
      </c>
      <c r="BC54" s="242">
        <v>0</v>
      </c>
      <c r="BD54" s="242">
        <v>0</v>
      </c>
      <c r="BE54" s="242">
        <v>0</v>
      </c>
      <c r="BF54" s="242">
        <v>11400</v>
      </c>
      <c r="BG54" s="242">
        <v>1</v>
      </c>
      <c r="BH54" s="236" t="s">
        <v>567</v>
      </c>
      <c r="BI54" s="242">
        <v>0</v>
      </c>
      <c r="BJ54" s="242">
        <v>0</v>
      </c>
      <c r="BK54" s="242">
        <v>0</v>
      </c>
      <c r="BL54" s="242">
        <v>0</v>
      </c>
      <c r="BM54" s="242">
        <v>1</v>
      </c>
      <c r="BN54" s="242"/>
      <c r="BO54" s="240"/>
      <c r="BP54" s="252"/>
      <c r="BQ54" s="252"/>
      <c r="BR54" s="252"/>
    </row>
    <row r="55" spans="1:70" x14ac:dyDescent="0.25">
      <c r="B55" s="181" t="s">
        <v>246</v>
      </c>
      <c r="C55" s="184">
        <v>38713</v>
      </c>
      <c r="D55" s="181">
        <v>30401.200000000001</v>
      </c>
      <c r="E55" s="212">
        <v>1</v>
      </c>
      <c r="F55" s="207"/>
      <c r="G55" s="212" t="s">
        <v>94</v>
      </c>
      <c r="H55" s="212">
        <v>272.98344985</v>
      </c>
      <c r="I55" s="158"/>
      <c r="J55" s="152"/>
      <c r="K55" s="217"/>
      <c r="L55" s="217"/>
      <c r="M55" s="217"/>
      <c r="O55" s="230" t="s">
        <v>94</v>
      </c>
      <c r="P55" s="230">
        <v>242.53368700999999</v>
      </c>
      <c r="Q55" s="228"/>
      <c r="S55" s="242"/>
      <c r="T55" s="247"/>
      <c r="U55" s="247"/>
      <c r="V55" s="247"/>
      <c r="W55" s="247"/>
      <c r="X55" s="247"/>
      <c r="Y55" s="234"/>
      <c r="Z55" s="242" t="s">
        <v>581</v>
      </c>
      <c r="AA55" s="242">
        <v>9848924.0199999996</v>
      </c>
      <c r="AB55" s="242">
        <v>59</v>
      </c>
      <c r="AC55" s="242">
        <v>22</v>
      </c>
      <c r="AD55" s="242">
        <v>391</v>
      </c>
      <c r="AE55" s="242">
        <v>1</v>
      </c>
      <c r="AF55" s="242"/>
      <c r="AG55" s="242" t="s">
        <v>570</v>
      </c>
      <c r="AH55" s="242">
        <v>0</v>
      </c>
      <c r="AI55" s="242">
        <v>0</v>
      </c>
      <c r="AJ55" s="242">
        <v>0</v>
      </c>
      <c r="AK55" s="242">
        <v>2</v>
      </c>
      <c r="AL55" s="242">
        <v>1</v>
      </c>
      <c r="AM55" s="234"/>
      <c r="AN55" s="242" t="s">
        <v>568</v>
      </c>
      <c r="AO55" s="242">
        <v>208419949.896</v>
      </c>
      <c r="AP55" s="242">
        <v>702</v>
      </c>
      <c r="AQ55" s="242">
        <v>27</v>
      </c>
      <c r="AR55" s="242">
        <v>5970</v>
      </c>
      <c r="AS55" s="242">
        <v>1</v>
      </c>
      <c r="AT55" s="234"/>
      <c r="AU55" s="242" t="s">
        <v>570</v>
      </c>
      <c r="AV55" s="242">
        <v>1276000</v>
      </c>
      <c r="AW55" s="242">
        <v>8</v>
      </c>
      <c r="AX55" s="242">
        <v>2</v>
      </c>
      <c r="AY55" s="242">
        <v>10</v>
      </c>
      <c r="AZ55" s="242">
        <v>1</v>
      </c>
      <c r="BA55" s="234"/>
      <c r="BB55" s="242" t="s">
        <v>567</v>
      </c>
      <c r="BC55" s="242">
        <v>0</v>
      </c>
      <c r="BD55" s="242">
        <v>0</v>
      </c>
      <c r="BE55" s="242">
        <v>0</v>
      </c>
      <c r="BF55" s="242">
        <v>0</v>
      </c>
      <c r="BG55" s="242">
        <v>1</v>
      </c>
      <c r="BH55" s="236" t="s">
        <v>568</v>
      </c>
      <c r="BI55" s="242">
        <v>218010</v>
      </c>
      <c r="BJ55" s="242">
        <v>1</v>
      </c>
      <c r="BK55" s="242">
        <v>1</v>
      </c>
      <c r="BL55" s="242">
        <v>216</v>
      </c>
      <c r="BM55" s="242">
        <v>1</v>
      </c>
      <c r="BN55" s="242"/>
      <c r="BO55" s="245" t="s">
        <v>472</v>
      </c>
      <c r="BP55" s="253"/>
      <c r="BQ55" s="253"/>
      <c r="BR55" s="252"/>
    </row>
    <row r="56" spans="1:70" x14ac:dyDescent="0.25">
      <c r="B56" s="181" t="s">
        <v>247</v>
      </c>
      <c r="C56" s="184">
        <v>38709</v>
      </c>
      <c r="D56" s="181">
        <v>16626.419999999998</v>
      </c>
      <c r="E56" s="212">
        <v>1</v>
      </c>
      <c r="F56" s="207"/>
      <c r="G56" s="212" t="s">
        <v>96</v>
      </c>
      <c r="H56" s="212">
        <v>201.02375628999999</v>
      </c>
      <c r="I56" s="158"/>
      <c r="J56" s="152"/>
      <c r="K56" s="217"/>
      <c r="L56" s="217"/>
      <c r="M56" s="217"/>
      <c r="O56" s="230" t="s">
        <v>96</v>
      </c>
      <c r="P56" s="230">
        <v>178.95364652999999</v>
      </c>
      <c r="Q56" s="228"/>
      <c r="S56" s="242"/>
      <c r="T56" s="247"/>
      <c r="U56" s="247"/>
      <c r="V56" s="247"/>
      <c r="W56" s="247"/>
      <c r="X56" s="247"/>
      <c r="Y56" s="234"/>
      <c r="Z56" s="242" t="s">
        <v>582</v>
      </c>
      <c r="AA56" s="242">
        <v>5895722.6200000001</v>
      </c>
      <c r="AB56" s="242">
        <v>808</v>
      </c>
      <c r="AC56" s="242">
        <v>80</v>
      </c>
      <c r="AD56" s="242">
        <v>86614</v>
      </c>
      <c r="AE56" s="242">
        <v>0</v>
      </c>
      <c r="AF56" s="242"/>
      <c r="AG56" s="242" t="s">
        <v>571</v>
      </c>
      <c r="AH56" s="242">
        <v>0</v>
      </c>
      <c r="AI56" s="242">
        <v>0</v>
      </c>
      <c r="AJ56" s="242">
        <v>0</v>
      </c>
      <c r="AK56" s="242">
        <v>0</v>
      </c>
      <c r="AL56" s="242">
        <v>1</v>
      </c>
      <c r="AM56" s="234"/>
      <c r="AN56" s="242" t="s">
        <v>569</v>
      </c>
      <c r="AO56" s="242">
        <v>28604559.989999998</v>
      </c>
      <c r="AP56" s="242">
        <v>150</v>
      </c>
      <c r="AQ56" s="242">
        <v>32</v>
      </c>
      <c r="AR56" s="242">
        <v>522</v>
      </c>
      <c r="AS56" s="242">
        <v>1</v>
      </c>
      <c r="AT56" s="234"/>
      <c r="AU56" s="242" t="s">
        <v>571</v>
      </c>
      <c r="AV56" s="242">
        <v>0</v>
      </c>
      <c r="AW56" s="242">
        <v>0</v>
      </c>
      <c r="AX56" s="242">
        <v>0</v>
      </c>
      <c r="AY56" s="242">
        <v>37</v>
      </c>
      <c r="AZ56" s="242">
        <v>1</v>
      </c>
      <c r="BA56" s="234"/>
      <c r="BB56" s="242" t="s">
        <v>568</v>
      </c>
      <c r="BC56" s="242">
        <v>134836226.486</v>
      </c>
      <c r="BD56" s="242">
        <v>629</v>
      </c>
      <c r="BE56" s="242">
        <v>19</v>
      </c>
      <c r="BF56" s="242">
        <v>9375</v>
      </c>
      <c r="BG56" s="242">
        <v>1</v>
      </c>
      <c r="BH56" s="236" t="s">
        <v>569</v>
      </c>
      <c r="BI56" s="242">
        <v>0</v>
      </c>
      <c r="BJ56" s="242">
        <v>0</v>
      </c>
      <c r="BK56" s="242">
        <v>0</v>
      </c>
      <c r="BL56" s="242">
        <v>38</v>
      </c>
      <c r="BM56" s="242">
        <v>1</v>
      </c>
      <c r="BN56" s="242"/>
      <c r="BO56" s="236"/>
      <c r="BP56" s="252"/>
      <c r="BQ56" s="252"/>
      <c r="BR56" s="252"/>
    </row>
    <row r="57" spans="1:70" x14ac:dyDescent="0.25">
      <c r="B57" s="181" t="s">
        <v>248</v>
      </c>
      <c r="C57" s="184">
        <v>38713</v>
      </c>
      <c r="D57" s="181">
        <v>14630.23</v>
      </c>
      <c r="E57" s="212">
        <v>1</v>
      </c>
      <c r="F57" s="207"/>
      <c r="G57" s="212" t="s">
        <v>278</v>
      </c>
      <c r="H57" s="212">
        <v>82676.352970289998</v>
      </c>
      <c r="I57" s="158"/>
      <c r="J57" s="152"/>
      <c r="K57" s="217"/>
      <c r="L57" s="217"/>
      <c r="M57" s="217"/>
      <c r="O57" s="230" t="s">
        <v>278</v>
      </c>
      <c r="P57" s="230">
        <v>83670.661419130003</v>
      </c>
      <c r="Q57" s="228"/>
      <c r="S57" s="242"/>
      <c r="T57" s="247"/>
      <c r="U57" s="247"/>
      <c r="V57" s="247"/>
      <c r="W57" s="247"/>
      <c r="X57" s="247"/>
      <c r="Y57" s="234"/>
      <c r="Z57" s="242" t="s">
        <v>582</v>
      </c>
      <c r="AA57" s="242">
        <v>6198520970.3699999</v>
      </c>
      <c r="AB57" s="242">
        <v>15481</v>
      </c>
      <c r="AC57" s="242">
        <v>2150</v>
      </c>
      <c r="AD57" s="242">
        <v>217877</v>
      </c>
      <c r="AE57" s="242">
        <v>1</v>
      </c>
      <c r="AF57" s="242"/>
      <c r="AG57" s="242" t="s">
        <v>572</v>
      </c>
      <c r="AH57" s="242">
        <v>0</v>
      </c>
      <c r="AI57" s="242">
        <v>0</v>
      </c>
      <c r="AJ57" s="242">
        <v>0</v>
      </c>
      <c r="AK57" s="242">
        <v>11</v>
      </c>
      <c r="AL57" s="242">
        <v>1</v>
      </c>
      <c r="AM57" s="234"/>
      <c r="AN57" s="242" t="s">
        <v>570</v>
      </c>
      <c r="AO57" s="242">
        <v>1276000</v>
      </c>
      <c r="AP57" s="242">
        <v>8</v>
      </c>
      <c r="AQ57" s="242">
        <v>2</v>
      </c>
      <c r="AR57" s="242">
        <v>50</v>
      </c>
      <c r="AS57" s="242">
        <v>1</v>
      </c>
      <c r="AT57" s="234"/>
      <c r="AU57" s="242" t="s">
        <v>572</v>
      </c>
      <c r="AV57" s="242">
        <v>0</v>
      </c>
      <c r="AW57" s="242">
        <v>0</v>
      </c>
      <c r="AX57" s="242">
        <v>0</v>
      </c>
      <c r="AY57" s="242">
        <v>67</v>
      </c>
      <c r="AZ57" s="242">
        <v>1</v>
      </c>
      <c r="BA57" s="234"/>
      <c r="BB57" s="242" t="s">
        <v>569</v>
      </c>
      <c r="BC57" s="242">
        <v>9214840</v>
      </c>
      <c r="BD57" s="242">
        <v>62</v>
      </c>
      <c r="BE57" s="242">
        <v>4</v>
      </c>
      <c r="BF57" s="242">
        <v>727</v>
      </c>
      <c r="BG57" s="242">
        <v>1</v>
      </c>
      <c r="BH57" s="236" t="s">
        <v>570</v>
      </c>
      <c r="BI57" s="242">
        <v>125280</v>
      </c>
      <c r="BJ57" s="242">
        <v>1</v>
      </c>
      <c r="BK57" s="242">
        <v>1</v>
      </c>
      <c r="BL57" s="242">
        <v>131</v>
      </c>
      <c r="BM57" s="242">
        <v>1</v>
      </c>
      <c r="BN57" s="242"/>
      <c r="BO57" s="236"/>
      <c r="BP57" s="252"/>
      <c r="BQ57" s="252"/>
      <c r="BR57" s="252"/>
    </row>
    <row r="58" spans="1:70" x14ac:dyDescent="0.25">
      <c r="B58" s="181" t="s">
        <v>249</v>
      </c>
      <c r="C58" s="184">
        <v>38713</v>
      </c>
      <c r="D58" s="181">
        <v>1547.81</v>
      </c>
      <c r="E58" s="212">
        <v>1</v>
      </c>
      <c r="F58" s="207"/>
      <c r="G58" s="212" t="s">
        <v>98</v>
      </c>
      <c r="H58" s="212">
        <v>33100.333589000002</v>
      </c>
      <c r="I58" s="158"/>
      <c r="J58" s="152"/>
      <c r="K58" s="217"/>
      <c r="L58" s="217"/>
      <c r="M58" s="217"/>
      <c r="O58" s="230" t="s">
        <v>98</v>
      </c>
      <c r="P58" s="230">
        <v>30237.957973060002</v>
      </c>
      <c r="Q58" s="228"/>
      <c r="S58" s="234"/>
      <c r="T58" s="234"/>
      <c r="U58" s="234"/>
      <c r="V58" s="234"/>
      <c r="W58" s="234"/>
      <c r="X58" s="234"/>
      <c r="Y58" s="234"/>
      <c r="Z58" s="242" t="s">
        <v>583</v>
      </c>
      <c r="AA58" s="242">
        <v>0</v>
      </c>
      <c r="AB58" s="242">
        <v>0</v>
      </c>
      <c r="AC58" s="242">
        <v>0</v>
      </c>
      <c r="AD58" s="242">
        <v>0</v>
      </c>
      <c r="AE58" s="242">
        <v>0</v>
      </c>
      <c r="AF58" s="242"/>
      <c r="AG58" s="242" t="s">
        <v>573</v>
      </c>
      <c r="AH58" s="242">
        <v>0</v>
      </c>
      <c r="AI58" s="242">
        <v>0</v>
      </c>
      <c r="AJ58" s="242">
        <v>0</v>
      </c>
      <c r="AK58" s="242">
        <v>44</v>
      </c>
      <c r="AL58" s="242">
        <v>1</v>
      </c>
      <c r="AM58" s="234"/>
      <c r="AN58" s="242" t="s">
        <v>571</v>
      </c>
      <c r="AO58" s="242">
        <v>1153530</v>
      </c>
      <c r="AP58" s="242">
        <v>23</v>
      </c>
      <c r="AQ58" s="242">
        <v>9</v>
      </c>
      <c r="AR58" s="242">
        <v>728</v>
      </c>
      <c r="AS58" s="242">
        <v>1</v>
      </c>
      <c r="AT58" s="234"/>
      <c r="AU58" s="242" t="s">
        <v>573</v>
      </c>
      <c r="AV58" s="242">
        <v>0</v>
      </c>
      <c r="AW58" s="242">
        <v>0</v>
      </c>
      <c r="AX58" s="242">
        <v>0</v>
      </c>
      <c r="AY58" s="242">
        <v>47</v>
      </c>
      <c r="AZ58" s="242">
        <v>1</v>
      </c>
      <c r="BA58" s="234"/>
      <c r="BB58" s="242" t="s">
        <v>570</v>
      </c>
      <c r="BC58" s="242">
        <v>8665132.0250000004</v>
      </c>
      <c r="BD58" s="242">
        <v>72</v>
      </c>
      <c r="BE58" s="242">
        <v>13</v>
      </c>
      <c r="BF58" s="242">
        <v>2402</v>
      </c>
      <c r="BG58" s="242">
        <v>1</v>
      </c>
      <c r="BH58" s="236" t="s">
        <v>571</v>
      </c>
      <c r="BI58" s="242">
        <v>0</v>
      </c>
      <c r="BJ58" s="242">
        <v>0</v>
      </c>
      <c r="BK58" s="242">
        <v>0</v>
      </c>
      <c r="BL58" s="242">
        <v>0</v>
      </c>
      <c r="BM58" s="242">
        <v>1</v>
      </c>
      <c r="BN58" s="242"/>
      <c r="BO58" s="236"/>
      <c r="BP58" s="252"/>
      <c r="BQ58" s="252"/>
      <c r="BR58" s="252"/>
    </row>
    <row r="59" spans="1:70" x14ac:dyDescent="0.25">
      <c r="B59" s="181" t="s">
        <v>250</v>
      </c>
      <c r="C59" s="184">
        <v>38713</v>
      </c>
      <c r="D59" s="181">
        <v>590.19000000000005</v>
      </c>
      <c r="E59" s="212">
        <v>1</v>
      </c>
      <c r="F59" s="198"/>
      <c r="G59" s="212" t="s">
        <v>279</v>
      </c>
      <c r="H59" s="212">
        <v>236.51810333</v>
      </c>
      <c r="I59" s="158"/>
      <c r="J59" s="152"/>
      <c r="K59" s="217"/>
      <c r="L59" s="217"/>
      <c r="M59" s="217"/>
      <c r="O59" s="230" t="s">
        <v>279</v>
      </c>
      <c r="P59" s="230">
        <v>222.10454718</v>
      </c>
      <c r="Q59" s="228"/>
      <c r="S59" s="234"/>
      <c r="T59" s="234"/>
      <c r="U59" s="234"/>
      <c r="V59" s="234"/>
      <c r="W59" s="234"/>
      <c r="X59" s="234"/>
      <c r="Y59" s="234"/>
      <c r="Z59" s="242" t="s">
        <v>583</v>
      </c>
      <c r="AA59" s="242">
        <v>501035410.5</v>
      </c>
      <c r="AB59" s="242">
        <v>754</v>
      </c>
      <c r="AC59" s="242">
        <v>151</v>
      </c>
      <c r="AD59" s="242">
        <v>4215</v>
      </c>
      <c r="AE59" s="242">
        <v>1</v>
      </c>
      <c r="AF59" s="242"/>
      <c r="AG59" s="242" t="s">
        <v>574</v>
      </c>
      <c r="AH59" s="242">
        <v>0</v>
      </c>
      <c r="AI59" s="242">
        <v>0</v>
      </c>
      <c r="AJ59" s="242">
        <v>0</v>
      </c>
      <c r="AK59" s="242">
        <v>13</v>
      </c>
      <c r="AL59" s="242">
        <v>1</v>
      </c>
      <c r="AM59" s="234"/>
      <c r="AN59" s="242" t="s">
        <v>572</v>
      </c>
      <c r="AO59" s="242">
        <v>8217000</v>
      </c>
      <c r="AP59" s="242">
        <v>83</v>
      </c>
      <c r="AQ59" s="242">
        <v>2</v>
      </c>
      <c r="AR59" s="242">
        <v>1334</v>
      </c>
      <c r="AS59" s="242">
        <v>1</v>
      </c>
      <c r="AT59" s="234"/>
      <c r="AU59" s="242" t="s">
        <v>574</v>
      </c>
      <c r="AV59" s="242">
        <v>0</v>
      </c>
      <c r="AW59" s="242">
        <v>0</v>
      </c>
      <c r="AX59" s="242">
        <v>0</v>
      </c>
      <c r="AY59" s="242">
        <v>7</v>
      </c>
      <c r="AZ59" s="242">
        <v>1</v>
      </c>
      <c r="BA59" s="234"/>
      <c r="BB59" s="242" t="s">
        <v>571</v>
      </c>
      <c r="BC59" s="242">
        <v>0</v>
      </c>
      <c r="BD59" s="242">
        <v>0</v>
      </c>
      <c r="BE59" s="242">
        <v>0</v>
      </c>
      <c r="BF59" s="242">
        <v>0</v>
      </c>
      <c r="BG59" s="242">
        <v>1</v>
      </c>
      <c r="BH59" s="236" t="s">
        <v>595</v>
      </c>
      <c r="BI59" s="242">
        <v>0</v>
      </c>
      <c r="BJ59" s="242">
        <v>0</v>
      </c>
      <c r="BK59" s="242">
        <v>0</v>
      </c>
      <c r="BL59" s="242">
        <v>0</v>
      </c>
      <c r="BM59" s="242">
        <v>1</v>
      </c>
      <c r="BN59" s="242"/>
      <c r="BO59" s="245" t="s">
        <v>454</v>
      </c>
      <c r="BP59" s="253" t="s">
        <v>522</v>
      </c>
      <c r="BQ59" s="253" t="s">
        <v>551</v>
      </c>
      <c r="BR59" s="253" t="s">
        <v>552</v>
      </c>
    </row>
    <row r="60" spans="1:70" x14ac:dyDescent="0.25">
      <c r="B60" s="181" t="s">
        <v>251</v>
      </c>
      <c r="C60" s="184">
        <v>38713</v>
      </c>
      <c r="D60" s="181">
        <v>1846.94</v>
      </c>
      <c r="E60" s="212">
        <v>1</v>
      </c>
      <c r="F60" s="198"/>
      <c r="G60" s="212" t="s">
        <v>282</v>
      </c>
      <c r="H60" s="212">
        <v>116.96289511000001</v>
      </c>
      <c r="I60" s="158"/>
      <c r="J60" s="152"/>
      <c r="K60" s="217"/>
      <c r="L60" s="217"/>
      <c r="M60" s="217"/>
      <c r="O60" s="230" t="s">
        <v>282</v>
      </c>
      <c r="P60" s="230">
        <v>112.30479502999999</v>
      </c>
      <c r="Q60" s="228"/>
      <c r="S60" s="243"/>
      <c r="T60" s="246"/>
      <c r="U60" s="246"/>
      <c r="V60" s="246"/>
      <c r="W60" s="246"/>
      <c r="X60" s="246"/>
      <c r="Y60" s="234"/>
      <c r="Z60" s="242" t="s">
        <v>584</v>
      </c>
      <c r="AA60" s="242">
        <v>0</v>
      </c>
      <c r="AB60" s="242">
        <v>0</v>
      </c>
      <c r="AC60" s="242">
        <v>0</v>
      </c>
      <c r="AD60" s="242">
        <v>0</v>
      </c>
      <c r="AE60" s="242">
        <v>0</v>
      </c>
      <c r="AF60" s="242"/>
      <c r="AG60" s="242" t="s">
        <v>575</v>
      </c>
      <c r="AH60" s="242">
        <v>0</v>
      </c>
      <c r="AI60" s="242">
        <v>0</v>
      </c>
      <c r="AJ60" s="242">
        <v>0</v>
      </c>
      <c r="AK60" s="242">
        <v>106</v>
      </c>
      <c r="AL60" s="242">
        <v>1</v>
      </c>
      <c r="AM60" s="234"/>
      <c r="AN60" s="242" t="s">
        <v>573</v>
      </c>
      <c r="AO60" s="242">
        <v>7626000</v>
      </c>
      <c r="AP60" s="242">
        <v>69</v>
      </c>
      <c r="AQ60" s="242">
        <v>6</v>
      </c>
      <c r="AR60" s="242">
        <v>1605</v>
      </c>
      <c r="AS60" s="242">
        <v>1</v>
      </c>
      <c r="AT60" s="234"/>
      <c r="AU60" s="242" t="s">
        <v>575</v>
      </c>
      <c r="AV60" s="242">
        <v>0</v>
      </c>
      <c r="AW60" s="242">
        <v>0</v>
      </c>
      <c r="AX60" s="242">
        <v>0</v>
      </c>
      <c r="AY60" s="242">
        <v>107</v>
      </c>
      <c r="AZ60" s="242">
        <v>1</v>
      </c>
      <c r="BA60" s="234"/>
      <c r="BB60" s="242" t="s">
        <v>598</v>
      </c>
      <c r="BC60" s="242">
        <v>0</v>
      </c>
      <c r="BD60" s="242">
        <v>0</v>
      </c>
      <c r="BE60" s="242">
        <v>0</v>
      </c>
      <c r="BF60" s="242">
        <v>0</v>
      </c>
      <c r="BG60" s="242">
        <v>1</v>
      </c>
      <c r="BH60" s="236" t="s">
        <v>572</v>
      </c>
      <c r="BI60" s="242">
        <v>0</v>
      </c>
      <c r="BJ60" s="242">
        <v>0</v>
      </c>
      <c r="BK60" s="242">
        <v>0</v>
      </c>
      <c r="BL60" s="242">
        <v>0</v>
      </c>
      <c r="BM60" s="242">
        <v>1</v>
      </c>
      <c r="BN60" s="242"/>
      <c r="BO60" s="236"/>
      <c r="BP60" s="252">
        <v>0</v>
      </c>
      <c r="BQ60" s="252">
        <v>0</v>
      </c>
      <c r="BR60" s="252">
        <v>0</v>
      </c>
    </row>
    <row r="61" spans="1:70" x14ac:dyDescent="0.25">
      <c r="A61" s="35"/>
      <c r="B61" s="181" t="s">
        <v>252</v>
      </c>
      <c r="C61" s="184">
        <v>38709</v>
      </c>
      <c r="D61" s="181">
        <v>9758.19</v>
      </c>
      <c r="E61" s="212">
        <v>1</v>
      </c>
      <c r="F61" s="201"/>
      <c r="G61" s="212" t="s">
        <v>283</v>
      </c>
      <c r="H61" s="212">
        <v>6107.7248436899999</v>
      </c>
      <c r="I61" s="158"/>
      <c r="J61" s="152"/>
      <c r="K61" s="217"/>
      <c r="L61" s="217"/>
      <c r="M61" s="217"/>
      <c r="O61" s="230" t="s">
        <v>283</v>
      </c>
      <c r="P61" s="230">
        <v>6256.1999227599999</v>
      </c>
      <c r="Q61" s="228"/>
      <c r="R61" s="152"/>
      <c r="S61" s="242"/>
      <c r="T61" s="247"/>
      <c r="U61" s="247"/>
      <c r="V61" s="247"/>
      <c r="W61" s="247"/>
      <c r="X61" s="247"/>
      <c r="Y61" s="234"/>
      <c r="Z61" s="242" t="s">
        <v>584</v>
      </c>
      <c r="AA61" s="242">
        <v>1216983942.29</v>
      </c>
      <c r="AB61" s="242">
        <v>1903</v>
      </c>
      <c r="AC61" s="242">
        <v>80</v>
      </c>
      <c r="AD61" s="242">
        <v>17599</v>
      </c>
      <c r="AE61" s="242">
        <v>1</v>
      </c>
      <c r="AF61" s="242"/>
      <c r="AG61" s="242" t="s">
        <v>576</v>
      </c>
      <c r="AH61" s="242">
        <v>0</v>
      </c>
      <c r="AI61" s="242">
        <v>0</v>
      </c>
      <c r="AJ61" s="242">
        <v>0</v>
      </c>
      <c r="AK61" s="242">
        <v>0</v>
      </c>
      <c r="AL61" s="242">
        <v>1</v>
      </c>
      <c r="AM61" s="234"/>
      <c r="AN61" s="242" t="s">
        <v>574</v>
      </c>
      <c r="AO61" s="242">
        <v>192850</v>
      </c>
      <c r="AP61" s="242">
        <v>7</v>
      </c>
      <c r="AQ61" s="242">
        <v>3</v>
      </c>
      <c r="AR61" s="242">
        <v>36</v>
      </c>
      <c r="AS61" s="242">
        <v>1</v>
      </c>
      <c r="AT61" s="234"/>
      <c r="AU61" s="242" t="s">
        <v>576</v>
      </c>
      <c r="AV61" s="242">
        <v>0</v>
      </c>
      <c r="AW61" s="242">
        <v>0</v>
      </c>
      <c r="AX61" s="242">
        <v>0</v>
      </c>
      <c r="AY61" s="242">
        <v>10</v>
      </c>
      <c r="AZ61" s="242">
        <v>1</v>
      </c>
      <c r="BA61" s="234"/>
      <c r="BB61" s="242" t="s">
        <v>595</v>
      </c>
      <c r="BC61" s="242">
        <v>0</v>
      </c>
      <c r="BD61" s="242">
        <v>0</v>
      </c>
      <c r="BE61" s="242">
        <v>0</v>
      </c>
      <c r="BF61" s="242">
        <v>0</v>
      </c>
      <c r="BG61" s="242">
        <v>1</v>
      </c>
      <c r="BH61" s="236" t="s">
        <v>573</v>
      </c>
      <c r="BI61" s="242">
        <v>0</v>
      </c>
      <c r="BJ61" s="242">
        <v>0</v>
      </c>
      <c r="BK61" s="242">
        <v>0</v>
      </c>
      <c r="BL61" s="242">
        <v>57</v>
      </c>
      <c r="BM61" s="242">
        <v>1</v>
      </c>
      <c r="BN61" s="242"/>
      <c r="BO61" s="236"/>
      <c r="BP61" s="236"/>
      <c r="BQ61" s="236"/>
      <c r="BR61" s="236"/>
    </row>
    <row r="62" spans="1:70" x14ac:dyDescent="0.25">
      <c r="A62" s="14"/>
      <c r="B62" s="181" t="s">
        <v>253</v>
      </c>
      <c r="C62" s="184">
        <v>38580</v>
      </c>
      <c r="D62" s="181">
        <v>673.25</v>
      </c>
      <c r="E62" s="212">
        <v>1</v>
      </c>
      <c r="F62" s="201"/>
      <c r="G62" s="212" t="s">
        <v>285</v>
      </c>
      <c r="H62" s="212">
        <v>114.48327771</v>
      </c>
      <c r="I62" s="158"/>
      <c r="J62" s="152"/>
      <c r="K62" s="217"/>
      <c r="L62" s="217"/>
      <c r="M62" s="217"/>
      <c r="O62" s="230" t="s">
        <v>285</v>
      </c>
      <c r="P62" s="230">
        <v>115.21406635</v>
      </c>
      <c r="Q62" s="228"/>
      <c r="R62" s="152"/>
      <c r="S62" s="242"/>
      <c r="T62" s="247"/>
      <c r="U62" s="247"/>
      <c r="V62" s="247"/>
      <c r="W62" s="247"/>
      <c r="X62" s="247"/>
      <c r="Y62" s="234"/>
      <c r="Z62" s="242" t="s">
        <v>585</v>
      </c>
      <c r="AA62" s="242">
        <v>0</v>
      </c>
      <c r="AB62" s="242">
        <v>0</v>
      </c>
      <c r="AC62" s="242">
        <v>0</v>
      </c>
      <c r="AD62" s="242">
        <v>0</v>
      </c>
      <c r="AE62" s="242">
        <v>0</v>
      </c>
      <c r="AF62" s="242"/>
      <c r="AG62" s="242" t="s">
        <v>577</v>
      </c>
      <c r="AH62" s="242">
        <v>0</v>
      </c>
      <c r="AI62" s="242">
        <v>0</v>
      </c>
      <c r="AJ62" s="242">
        <v>0</v>
      </c>
      <c r="AK62" s="242">
        <v>100</v>
      </c>
      <c r="AL62" s="242">
        <v>1</v>
      </c>
      <c r="AM62" s="234"/>
      <c r="AN62" s="242" t="s">
        <v>575</v>
      </c>
      <c r="AO62" s="242">
        <v>11725000</v>
      </c>
      <c r="AP62" s="242">
        <v>30</v>
      </c>
      <c r="AQ62" s="242">
        <v>2</v>
      </c>
      <c r="AR62" s="242">
        <v>2247</v>
      </c>
      <c r="AS62" s="242">
        <v>1</v>
      </c>
      <c r="AT62" s="234"/>
      <c r="AU62" s="242" t="s">
        <v>577</v>
      </c>
      <c r="AV62" s="242">
        <v>0</v>
      </c>
      <c r="AW62" s="242">
        <v>0</v>
      </c>
      <c r="AX62" s="242">
        <v>0</v>
      </c>
      <c r="AY62" s="242">
        <v>88</v>
      </c>
      <c r="AZ62" s="242">
        <v>1</v>
      </c>
      <c r="BA62" s="234"/>
      <c r="BB62" s="242" t="s">
        <v>599</v>
      </c>
      <c r="BC62" s="242">
        <v>0</v>
      </c>
      <c r="BD62" s="242">
        <v>0</v>
      </c>
      <c r="BE62" s="242">
        <v>0</v>
      </c>
      <c r="BF62" s="242">
        <v>0</v>
      </c>
      <c r="BG62" s="242">
        <v>1</v>
      </c>
      <c r="BH62" s="236" t="s">
        <v>574</v>
      </c>
      <c r="BI62" s="242">
        <v>0</v>
      </c>
      <c r="BJ62" s="242">
        <v>0</v>
      </c>
      <c r="BK62" s="242">
        <v>0</v>
      </c>
      <c r="BL62" s="242">
        <v>20</v>
      </c>
      <c r="BM62" s="242">
        <v>1</v>
      </c>
      <c r="BN62" s="242"/>
      <c r="BO62" s="245" t="s">
        <v>469</v>
      </c>
      <c r="BP62" s="253" t="s">
        <v>522</v>
      </c>
      <c r="BQ62" s="253" t="s">
        <v>551</v>
      </c>
      <c r="BR62" s="253" t="s">
        <v>552</v>
      </c>
    </row>
    <row r="63" spans="1:70" x14ac:dyDescent="0.25">
      <c r="A63" s="14"/>
      <c r="B63" s="181" t="s">
        <v>254</v>
      </c>
      <c r="C63" s="184">
        <v>38709</v>
      </c>
      <c r="D63" s="181">
        <v>196.52</v>
      </c>
      <c r="E63" s="212">
        <v>1</v>
      </c>
      <c r="F63" s="201"/>
      <c r="G63" s="212" t="s">
        <v>286</v>
      </c>
      <c r="H63" s="212">
        <v>1803.59573114</v>
      </c>
      <c r="I63" s="158"/>
      <c r="J63" s="152"/>
      <c r="K63" s="217"/>
      <c r="L63" s="217"/>
      <c r="M63" s="217"/>
      <c r="O63" s="230" t="s">
        <v>286</v>
      </c>
      <c r="P63" s="230">
        <v>1731.3290062999999</v>
      </c>
      <c r="Q63" s="228"/>
      <c r="R63" s="148" t="s">
        <v>435</v>
      </c>
      <c r="S63" s="242"/>
      <c r="T63" s="247"/>
      <c r="U63" s="247"/>
      <c r="V63" s="247"/>
      <c r="W63" s="247"/>
      <c r="X63" s="247"/>
      <c r="Y63" s="234"/>
      <c r="Z63" s="242" t="s">
        <v>585</v>
      </c>
      <c r="AA63" s="242">
        <v>1177240747.2650001</v>
      </c>
      <c r="AB63" s="242">
        <v>3696</v>
      </c>
      <c r="AC63" s="242">
        <v>73</v>
      </c>
      <c r="AD63" s="242">
        <v>17552</v>
      </c>
      <c r="AE63" s="242">
        <v>1</v>
      </c>
      <c r="AF63" s="242"/>
      <c r="AG63" s="242" t="s">
        <v>578</v>
      </c>
      <c r="AH63" s="242">
        <v>0</v>
      </c>
      <c r="AI63" s="242">
        <v>0</v>
      </c>
      <c r="AJ63" s="242">
        <v>0</v>
      </c>
      <c r="AK63" s="242">
        <v>157</v>
      </c>
      <c r="AL63" s="242">
        <v>1</v>
      </c>
      <c r="AM63" s="234"/>
      <c r="AN63" s="242" t="s">
        <v>576</v>
      </c>
      <c r="AO63" s="242">
        <v>3950680</v>
      </c>
      <c r="AP63" s="242">
        <v>16</v>
      </c>
      <c r="AQ63" s="242">
        <v>3</v>
      </c>
      <c r="AR63" s="242">
        <v>182</v>
      </c>
      <c r="AS63" s="242">
        <v>1</v>
      </c>
      <c r="AT63" s="234"/>
      <c r="AU63" s="242" t="s">
        <v>578</v>
      </c>
      <c r="AV63" s="242">
        <v>0</v>
      </c>
      <c r="AW63" s="242">
        <v>0</v>
      </c>
      <c r="AX63" s="242">
        <v>0</v>
      </c>
      <c r="AY63" s="242">
        <v>61</v>
      </c>
      <c r="AZ63" s="242">
        <v>1</v>
      </c>
      <c r="BA63" s="234"/>
      <c r="BB63" s="242" t="s">
        <v>572</v>
      </c>
      <c r="BC63" s="242">
        <v>0</v>
      </c>
      <c r="BD63" s="242">
        <v>0</v>
      </c>
      <c r="BE63" s="242">
        <v>0</v>
      </c>
      <c r="BF63" s="242">
        <v>0</v>
      </c>
      <c r="BG63" s="242">
        <v>1</v>
      </c>
      <c r="BH63" s="236" t="s">
        <v>575</v>
      </c>
      <c r="BI63" s="242">
        <v>0</v>
      </c>
      <c r="BJ63" s="242">
        <v>0</v>
      </c>
      <c r="BK63" s="242">
        <v>0</v>
      </c>
      <c r="BL63" s="242">
        <v>20</v>
      </c>
      <c r="BM63" s="242">
        <v>1</v>
      </c>
      <c r="BN63" s="242"/>
      <c r="BO63" s="240"/>
      <c r="BP63" s="252">
        <v>0</v>
      </c>
      <c r="BQ63" s="252">
        <v>0</v>
      </c>
      <c r="BR63" s="252">
        <v>0</v>
      </c>
    </row>
    <row r="64" spans="1:70" x14ac:dyDescent="0.25">
      <c r="A64" s="14"/>
      <c r="B64" s="181" t="s">
        <v>90</v>
      </c>
      <c r="C64" s="184">
        <v>41849</v>
      </c>
      <c r="D64" s="181">
        <v>22461.45680964</v>
      </c>
      <c r="E64" s="212">
        <v>1</v>
      </c>
      <c r="F64" s="201"/>
      <c r="G64" s="212" t="s">
        <v>288</v>
      </c>
      <c r="H64" s="212">
        <v>16745.523300000001</v>
      </c>
      <c r="I64" s="158"/>
      <c r="J64" s="3"/>
      <c r="K64" s="217"/>
      <c r="L64" s="217"/>
      <c r="M64" s="217"/>
      <c r="O64" s="230" t="s">
        <v>288</v>
      </c>
      <c r="P64" s="230">
        <v>16665.5072</v>
      </c>
      <c r="Q64" s="228"/>
      <c r="R64" s="152"/>
      <c r="S64" s="242"/>
      <c r="T64" s="247"/>
      <c r="U64" s="247"/>
      <c r="V64" s="247"/>
      <c r="W64" s="247"/>
      <c r="X64" s="247"/>
      <c r="Y64" s="234"/>
      <c r="Z64" s="242" t="s">
        <v>586</v>
      </c>
      <c r="AA64" s="242">
        <v>0</v>
      </c>
      <c r="AB64" s="242">
        <v>0</v>
      </c>
      <c r="AC64" s="242">
        <v>0</v>
      </c>
      <c r="AD64" s="242">
        <v>0</v>
      </c>
      <c r="AE64" s="242">
        <v>0</v>
      </c>
      <c r="AF64" s="242"/>
      <c r="AG64" s="242" t="s">
        <v>579</v>
      </c>
      <c r="AH64" s="242">
        <v>0</v>
      </c>
      <c r="AI64" s="242">
        <v>0</v>
      </c>
      <c r="AJ64" s="242">
        <v>0</v>
      </c>
      <c r="AK64" s="242">
        <v>124</v>
      </c>
      <c r="AL64" s="242">
        <v>1</v>
      </c>
      <c r="AM64" s="234"/>
      <c r="AN64" s="242" t="s">
        <v>577</v>
      </c>
      <c r="AO64" s="242">
        <v>7055000</v>
      </c>
      <c r="AP64" s="242">
        <v>50</v>
      </c>
      <c r="AQ64" s="242">
        <v>1</v>
      </c>
      <c r="AR64" s="242">
        <v>1943</v>
      </c>
      <c r="AS64" s="242">
        <v>1</v>
      </c>
      <c r="AT64" s="234"/>
      <c r="AU64" s="242" t="s">
        <v>579</v>
      </c>
      <c r="AV64" s="242">
        <v>0</v>
      </c>
      <c r="AW64" s="242">
        <v>0</v>
      </c>
      <c r="AX64" s="242">
        <v>0</v>
      </c>
      <c r="AY64" s="242">
        <v>68</v>
      </c>
      <c r="AZ64" s="242">
        <v>1</v>
      </c>
      <c r="BA64" s="234"/>
      <c r="BB64" s="242" t="s">
        <v>573</v>
      </c>
      <c r="BC64" s="242">
        <v>1144770</v>
      </c>
      <c r="BD64" s="242">
        <v>11</v>
      </c>
      <c r="BE64" s="242">
        <v>1</v>
      </c>
      <c r="BF64" s="242">
        <v>1094</v>
      </c>
      <c r="BG64" s="242">
        <v>1</v>
      </c>
      <c r="BH64" s="236" t="s">
        <v>576</v>
      </c>
      <c r="BI64" s="242">
        <v>0</v>
      </c>
      <c r="BJ64" s="242">
        <v>0</v>
      </c>
      <c r="BK64" s="242">
        <v>0</v>
      </c>
      <c r="BL64" s="242">
        <v>6</v>
      </c>
      <c r="BM64" s="242">
        <v>1</v>
      </c>
      <c r="BN64" s="242"/>
      <c r="BO64" s="236"/>
      <c r="BP64" s="236"/>
      <c r="BQ64" s="236"/>
      <c r="BR64" s="236"/>
    </row>
    <row r="65" spans="1:70" x14ac:dyDescent="0.25">
      <c r="A65" s="14"/>
      <c r="B65" s="181" t="s">
        <v>255</v>
      </c>
      <c r="C65" s="184">
        <v>42122</v>
      </c>
      <c r="D65" s="181">
        <v>9390.5427286199993</v>
      </c>
      <c r="E65" s="212">
        <v>1</v>
      </c>
      <c r="F65" s="201"/>
      <c r="G65" s="212" t="s">
        <v>289</v>
      </c>
      <c r="H65" s="212">
        <v>23329.180634240001</v>
      </c>
      <c r="I65" s="158"/>
      <c r="J65" s="3"/>
      <c r="K65" s="217"/>
      <c r="L65" s="217"/>
      <c r="M65" s="217"/>
      <c r="O65" s="230" t="s">
        <v>289</v>
      </c>
      <c r="P65" s="230">
        <v>21942.251504209999</v>
      </c>
      <c r="Q65" s="228"/>
      <c r="R65" s="152"/>
      <c r="S65" s="242"/>
      <c r="T65" s="247"/>
      <c r="U65" s="247"/>
      <c r="V65" s="247"/>
      <c r="W65" s="247"/>
      <c r="X65" s="247"/>
      <c r="Y65" s="234"/>
      <c r="Z65" s="242" t="s">
        <v>586</v>
      </c>
      <c r="AA65" s="242">
        <v>92381431</v>
      </c>
      <c r="AB65" s="242">
        <v>1529</v>
      </c>
      <c r="AC65" s="242">
        <v>290</v>
      </c>
      <c r="AD65" s="242">
        <v>15230</v>
      </c>
      <c r="AE65" s="242">
        <v>1</v>
      </c>
      <c r="AF65" s="242"/>
      <c r="AG65" s="242" t="s">
        <v>580</v>
      </c>
      <c r="AH65" s="242">
        <v>0</v>
      </c>
      <c r="AI65" s="242">
        <v>0</v>
      </c>
      <c r="AJ65" s="242">
        <v>0</v>
      </c>
      <c r="AK65" s="242">
        <v>142</v>
      </c>
      <c r="AL65" s="242">
        <v>1</v>
      </c>
      <c r="AM65" s="234"/>
      <c r="AN65" s="242" t="s">
        <v>578</v>
      </c>
      <c r="AO65" s="242">
        <v>16598640</v>
      </c>
      <c r="AP65" s="242">
        <v>185</v>
      </c>
      <c r="AQ65" s="242">
        <v>38</v>
      </c>
      <c r="AR65" s="242">
        <v>1410</v>
      </c>
      <c r="AS65" s="242">
        <v>1</v>
      </c>
      <c r="AT65" s="234"/>
      <c r="AU65" s="242" t="s">
        <v>580</v>
      </c>
      <c r="AV65" s="242">
        <v>224975</v>
      </c>
      <c r="AW65" s="242">
        <v>2</v>
      </c>
      <c r="AX65" s="242">
        <v>2</v>
      </c>
      <c r="AY65" s="242">
        <v>95</v>
      </c>
      <c r="AZ65" s="242">
        <v>1</v>
      </c>
      <c r="BA65" s="234"/>
      <c r="BB65" s="242" t="s">
        <v>574</v>
      </c>
      <c r="BC65" s="242">
        <v>447200</v>
      </c>
      <c r="BD65" s="242">
        <v>20</v>
      </c>
      <c r="BE65" s="242">
        <v>1</v>
      </c>
      <c r="BF65" s="242">
        <v>140</v>
      </c>
      <c r="BG65" s="242">
        <v>1</v>
      </c>
      <c r="BH65" s="236" t="s">
        <v>577</v>
      </c>
      <c r="BI65" s="242">
        <v>0</v>
      </c>
      <c r="BJ65" s="242">
        <v>0</v>
      </c>
      <c r="BK65" s="242">
        <v>0</v>
      </c>
      <c r="BL65" s="242">
        <v>133</v>
      </c>
      <c r="BM65" s="242">
        <v>1</v>
      </c>
      <c r="BN65" s="242"/>
      <c r="BO65" s="245" t="s">
        <v>455</v>
      </c>
      <c r="BP65" s="253" t="s">
        <v>522</v>
      </c>
      <c r="BQ65" s="253" t="s">
        <v>551</v>
      </c>
      <c r="BR65" s="253" t="s">
        <v>552</v>
      </c>
    </row>
    <row r="66" spans="1:70" x14ac:dyDescent="0.25">
      <c r="A66" s="83"/>
      <c r="B66" s="181" t="s">
        <v>256</v>
      </c>
      <c r="C66" s="184">
        <v>44183</v>
      </c>
      <c r="D66" s="181">
        <v>13609.79868399</v>
      </c>
      <c r="E66" s="212">
        <v>1</v>
      </c>
      <c r="F66" s="209"/>
      <c r="G66" s="212" t="s">
        <v>57</v>
      </c>
      <c r="H66" s="212">
        <v>27281.741243150002</v>
      </c>
      <c r="I66" s="158"/>
      <c r="J66" s="3"/>
      <c r="K66" s="217"/>
      <c r="L66" s="217"/>
      <c r="M66" s="217"/>
      <c r="O66" s="230" t="s">
        <v>57</v>
      </c>
      <c r="P66" s="230">
        <v>26055.50934828</v>
      </c>
      <c r="Q66" s="228"/>
      <c r="R66" s="152"/>
      <c r="S66" s="242"/>
      <c r="T66" s="247"/>
      <c r="U66" s="247"/>
      <c r="V66" s="247"/>
      <c r="W66" s="247"/>
      <c r="X66" s="247"/>
      <c r="Y66" s="234"/>
      <c r="Z66" s="242" t="s">
        <v>587</v>
      </c>
      <c r="AA66" s="242">
        <v>0</v>
      </c>
      <c r="AB66" s="242">
        <v>0</v>
      </c>
      <c r="AC66" s="242">
        <v>0</v>
      </c>
      <c r="AD66" s="242">
        <v>0</v>
      </c>
      <c r="AE66" s="242">
        <v>0</v>
      </c>
      <c r="AF66" s="242"/>
      <c r="AG66" s="242" t="s">
        <v>581</v>
      </c>
      <c r="AH66" s="242">
        <v>2248650</v>
      </c>
      <c r="AI66" s="242">
        <v>13</v>
      </c>
      <c r="AJ66" s="242">
        <v>2</v>
      </c>
      <c r="AK66" s="242">
        <v>28</v>
      </c>
      <c r="AL66" s="242">
        <v>1</v>
      </c>
      <c r="AM66" s="234"/>
      <c r="AN66" s="242" t="s">
        <v>593</v>
      </c>
      <c r="AO66" s="242">
        <v>1341980</v>
      </c>
      <c r="AP66" s="242">
        <v>2</v>
      </c>
      <c r="AQ66" s="242">
        <v>1</v>
      </c>
      <c r="AR66" s="242">
        <v>30</v>
      </c>
      <c r="AS66" s="242">
        <v>1</v>
      </c>
      <c r="AT66" s="234"/>
      <c r="AU66" s="242" t="s">
        <v>581</v>
      </c>
      <c r="AV66" s="242">
        <v>0</v>
      </c>
      <c r="AW66" s="242">
        <v>0</v>
      </c>
      <c r="AX66" s="242">
        <v>0</v>
      </c>
      <c r="AY66" s="242">
        <v>12</v>
      </c>
      <c r="AZ66" s="242">
        <v>1</v>
      </c>
      <c r="BA66" s="234"/>
      <c r="BB66" s="242" t="s">
        <v>575</v>
      </c>
      <c r="BC66" s="242">
        <v>0</v>
      </c>
      <c r="BD66" s="242">
        <v>0</v>
      </c>
      <c r="BE66" s="242">
        <v>0</v>
      </c>
      <c r="BF66" s="242">
        <v>380</v>
      </c>
      <c r="BG66" s="242">
        <v>1</v>
      </c>
      <c r="BH66" s="236" t="s">
        <v>578</v>
      </c>
      <c r="BI66" s="242">
        <v>0</v>
      </c>
      <c r="BJ66" s="242">
        <v>0</v>
      </c>
      <c r="BK66" s="242">
        <v>0</v>
      </c>
      <c r="BL66" s="242">
        <v>65</v>
      </c>
      <c r="BM66" s="242">
        <v>1</v>
      </c>
      <c r="BN66" s="242"/>
      <c r="BO66" s="236"/>
      <c r="BP66" s="252">
        <v>195922398158.29999</v>
      </c>
      <c r="BQ66" s="252">
        <v>13463662</v>
      </c>
      <c r="BR66" s="252">
        <v>14434</v>
      </c>
    </row>
    <row r="67" spans="1:70" x14ac:dyDescent="0.25">
      <c r="A67" s="83"/>
      <c r="B67" s="181" t="s">
        <v>257</v>
      </c>
      <c r="C67" s="184">
        <v>43125</v>
      </c>
      <c r="D67" s="181">
        <v>12254.868716880001</v>
      </c>
      <c r="E67" s="212">
        <v>1</v>
      </c>
      <c r="F67" s="202"/>
      <c r="G67" s="212" t="s">
        <v>50</v>
      </c>
      <c r="H67" s="212">
        <v>29183.335565990001</v>
      </c>
      <c r="I67" s="158"/>
      <c r="J67" s="3"/>
      <c r="K67" s="217"/>
      <c r="L67" s="217"/>
      <c r="M67" s="217"/>
      <c r="O67" s="230" t="s">
        <v>50</v>
      </c>
      <c r="P67" s="230">
        <v>27862.913871330002</v>
      </c>
      <c r="Q67" s="228"/>
      <c r="R67" s="152"/>
      <c r="S67" s="242"/>
      <c r="T67" s="247"/>
      <c r="U67" s="247"/>
      <c r="V67" s="247"/>
      <c r="W67" s="247"/>
      <c r="X67" s="247"/>
      <c r="Y67" s="234"/>
      <c r="Z67" s="242" t="s">
        <v>587</v>
      </c>
      <c r="AA67" s="242">
        <v>0</v>
      </c>
      <c r="AB67" s="242">
        <v>0</v>
      </c>
      <c r="AC67" s="242">
        <v>0</v>
      </c>
      <c r="AD67" s="242">
        <v>3402</v>
      </c>
      <c r="AE67" s="242">
        <v>1</v>
      </c>
      <c r="AF67" s="242"/>
      <c r="AG67" s="242" t="s">
        <v>582</v>
      </c>
      <c r="AH67" s="242">
        <v>112789217.33499999</v>
      </c>
      <c r="AI67" s="242">
        <v>282</v>
      </c>
      <c r="AJ67" s="242">
        <v>80</v>
      </c>
      <c r="AK67" s="242">
        <v>10143</v>
      </c>
      <c r="AL67" s="242">
        <v>1</v>
      </c>
      <c r="AM67" s="234"/>
      <c r="AN67" s="242" t="s">
        <v>594</v>
      </c>
      <c r="AO67" s="242">
        <v>0</v>
      </c>
      <c r="AP67" s="242">
        <v>0</v>
      </c>
      <c r="AQ67" s="242">
        <v>0</v>
      </c>
      <c r="AR67" s="242">
        <v>0</v>
      </c>
      <c r="AS67" s="242">
        <v>1</v>
      </c>
      <c r="AT67" s="234"/>
      <c r="AU67" s="242" t="s">
        <v>582</v>
      </c>
      <c r="AV67" s="242">
        <v>269743947.95499998</v>
      </c>
      <c r="AW67" s="242">
        <v>675</v>
      </c>
      <c r="AX67" s="242">
        <v>192</v>
      </c>
      <c r="AY67" s="242">
        <v>11183</v>
      </c>
      <c r="AZ67" s="242">
        <v>1</v>
      </c>
      <c r="BA67" s="234"/>
      <c r="BB67" s="242" t="s">
        <v>576</v>
      </c>
      <c r="BC67" s="242">
        <v>33067990</v>
      </c>
      <c r="BD67" s="242">
        <v>175</v>
      </c>
      <c r="BE67" s="242">
        <v>23</v>
      </c>
      <c r="BF67" s="242">
        <v>312</v>
      </c>
      <c r="BG67" s="242">
        <v>1</v>
      </c>
      <c r="BH67" s="236" t="s">
        <v>596</v>
      </c>
      <c r="BI67" s="242">
        <v>0</v>
      </c>
      <c r="BJ67" s="242">
        <v>0</v>
      </c>
      <c r="BK67" s="242">
        <v>0</v>
      </c>
      <c r="BL67" s="242">
        <v>0</v>
      </c>
      <c r="BM67" s="242">
        <v>1</v>
      </c>
      <c r="BN67" s="242"/>
      <c r="BO67" s="236"/>
      <c r="BP67" s="236"/>
      <c r="BQ67" s="236"/>
      <c r="BR67" s="236"/>
    </row>
    <row r="68" spans="1:70" x14ac:dyDescent="0.25">
      <c r="A68" s="83"/>
      <c r="B68" s="181" t="s">
        <v>258</v>
      </c>
      <c r="C68" s="184">
        <v>43347</v>
      </c>
      <c r="D68" s="181">
        <v>28871.375256529998</v>
      </c>
      <c r="E68" s="212">
        <v>1</v>
      </c>
      <c r="F68" s="202"/>
      <c r="G68" s="212" t="s">
        <v>290</v>
      </c>
      <c r="H68" s="212">
        <v>21080.86</v>
      </c>
      <c r="I68" s="158"/>
      <c r="J68" s="3"/>
      <c r="K68" s="217"/>
      <c r="L68" s="217"/>
      <c r="M68" s="217"/>
      <c r="O68" s="230" t="s">
        <v>290</v>
      </c>
      <c r="P68" s="230">
        <v>19302.12</v>
      </c>
      <c r="Q68" s="228"/>
      <c r="R68" s="152"/>
      <c r="S68" s="242"/>
      <c r="T68" s="247"/>
      <c r="U68" s="247"/>
      <c r="V68" s="247"/>
      <c r="W68" s="247"/>
      <c r="X68" s="247"/>
      <c r="Y68" s="234"/>
      <c r="Z68" s="242" t="s">
        <v>588</v>
      </c>
      <c r="AA68" s="242">
        <v>2262941</v>
      </c>
      <c r="AB68" s="242">
        <v>928</v>
      </c>
      <c r="AC68" s="242">
        <v>33</v>
      </c>
      <c r="AD68" s="242">
        <v>21485</v>
      </c>
      <c r="AE68" s="242">
        <v>0</v>
      </c>
      <c r="AF68" s="242"/>
      <c r="AG68" s="242" t="s">
        <v>583</v>
      </c>
      <c r="AH68" s="242">
        <v>63170949.899999999</v>
      </c>
      <c r="AI68" s="242">
        <v>89</v>
      </c>
      <c r="AJ68" s="242">
        <v>7</v>
      </c>
      <c r="AK68" s="242">
        <v>196</v>
      </c>
      <c r="AL68" s="242">
        <v>1</v>
      </c>
      <c r="AM68" s="234"/>
      <c r="AN68" s="242" t="s">
        <v>579</v>
      </c>
      <c r="AO68" s="242">
        <v>49646423.700000003</v>
      </c>
      <c r="AP68" s="242">
        <v>250</v>
      </c>
      <c r="AQ68" s="242">
        <v>18</v>
      </c>
      <c r="AR68" s="242">
        <v>2188</v>
      </c>
      <c r="AS68" s="242">
        <v>1</v>
      </c>
      <c r="AT68" s="234"/>
      <c r="AU68" s="242" t="s">
        <v>583</v>
      </c>
      <c r="AV68" s="242">
        <v>31185330.010000002</v>
      </c>
      <c r="AW68" s="242">
        <v>46</v>
      </c>
      <c r="AX68" s="242">
        <v>11</v>
      </c>
      <c r="AY68" s="242">
        <v>168</v>
      </c>
      <c r="AZ68" s="242">
        <v>1</v>
      </c>
      <c r="BA68" s="234"/>
      <c r="BB68" s="242" t="s">
        <v>577</v>
      </c>
      <c r="BC68" s="242">
        <v>692440</v>
      </c>
      <c r="BD68" s="242">
        <v>5</v>
      </c>
      <c r="BE68" s="242">
        <v>3</v>
      </c>
      <c r="BF68" s="242">
        <v>2517</v>
      </c>
      <c r="BG68" s="242">
        <v>1</v>
      </c>
      <c r="BH68" s="236" t="s">
        <v>579</v>
      </c>
      <c r="BI68" s="242">
        <v>130225</v>
      </c>
      <c r="BJ68" s="242">
        <v>1</v>
      </c>
      <c r="BK68" s="242">
        <v>1</v>
      </c>
      <c r="BL68" s="242">
        <v>65</v>
      </c>
      <c r="BM68" s="242">
        <v>1</v>
      </c>
      <c r="BN68" s="242"/>
      <c r="BO68" s="245" t="s">
        <v>456</v>
      </c>
      <c r="BP68" s="253" t="s">
        <v>522</v>
      </c>
      <c r="BQ68" s="253" t="s">
        <v>551</v>
      </c>
      <c r="BR68" s="253" t="s">
        <v>552</v>
      </c>
    </row>
    <row r="69" spans="1:70" x14ac:dyDescent="0.25">
      <c r="A69" s="83"/>
      <c r="B69" s="181" t="s">
        <v>259</v>
      </c>
      <c r="C69" s="184">
        <v>41849</v>
      </c>
      <c r="D69" s="181">
        <v>4482.8823280400002</v>
      </c>
      <c r="E69" s="212">
        <v>1</v>
      </c>
      <c r="F69" s="202"/>
      <c r="G69" s="212" t="s">
        <v>533</v>
      </c>
      <c r="H69" s="212">
        <v>73460.325833609997</v>
      </c>
      <c r="I69" s="158"/>
      <c r="J69" s="3"/>
      <c r="K69" s="217"/>
      <c r="L69" s="217"/>
      <c r="M69" s="217"/>
      <c r="O69" s="230" t="s">
        <v>533</v>
      </c>
      <c r="P69" s="230">
        <v>74147.792467270003</v>
      </c>
      <c r="Q69" s="228"/>
      <c r="R69" s="152"/>
      <c r="S69" s="242"/>
      <c r="T69" s="247"/>
      <c r="U69" s="247"/>
      <c r="V69" s="247"/>
      <c r="W69" s="247"/>
      <c r="X69" s="247"/>
      <c r="Y69" s="234"/>
      <c r="Z69" s="242" t="s">
        <v>588</v>
      </c>
      <c r="AA69" s="242">
        <v>5291619181.6850004</v>
      </c>
      <c r="AB69" s="242">
        <v>12508</v>
      </c>
      <c r="AC69" s="242">
        <v>1935</v>
      </c>
      <c r="AD69" s="242">
        <v>103287</v>
      </c>
      <c r="AE69" s="242">
        <v>1</v>
      </c>
      <c r="AF69" s="242"/>
      <c r="AG69" s="242" t="s">
        <v>584</v>
      </c>
      <c r="AH69" s="242">
        <v>23205000</v>
      </c>
      <c r="AI69" s="242">
        <v>39</v>
      </c>
      <c r="AJ69" s="242">
        <v>1</v>
      </c>
      <c r="AK69" s="242">
        <v>943</v>
      </c>
      <c r="AL69" s="242">
        <v>1</v>
      </c>
      <c r="AM69" s="234"/>
      <c r="AN69" s="242" t="s">
        <v>580</v>
      </c>
      <c r="AO69" s="242">
        <v>24984116.5</v>
      </c>
      <c r="AP69" s="242">
        <v>198</v>
      </c>
      <c r="AQ69" s="242">
        <v>35</v>
      </c>
      <c r="AR69" s="242">
        <v>1429</v>
      </c>
      <c r="AS69" s="242">
        <v>1</v>
      </c>
      <c r="AT69" s="234"/>
      <c r="AU69" s="242" t="s">
        <v>584</v>
      </c>
      <c r="AV69" s="242">
        <v>118024519.52</v>
      </c>
      <c r="AW69" s="242">
        <v>175</v>
      </c>
      <c r="AX69" s="242">
        <v>7</v>
      </c>
      <c r="AY69" s="242">
        <v>744</v>
      </c>
      <c r="AZ69" s="242">
        <v>1</v>
      </c>
      <c r="BA69" s="234"/>
      <c r="BB69" s="242" t="s">
        <v>578</v>
      </c>
      <c r="BC69" s="242">
        <v>10682070</v>
      </c>
      <c r="BD69" s="242">
        <v>114</v>
      </c>
      <c r="BE69" s="242">
        <v>15</v>
      </c>
      <c r="BF69" s="242">
        <v>1105</v>
      </c>
      <c r="BG69" s="242">
        <v>1</v>
      </c>
      <c r="BH69" s="236" t="s">
        <v>580</v>
      </c>
      <c r="BI69" s="242">
        <v>459125</v>
      </c>
      <c r="BJ69" s="242">
        <v>5</v>
      </c>
      <c r="BK69" s="242">
        <v>1</v>
      </c>
      <c r="BL69" s="242">
        <v>16</v>
      </c>
      <c r="BM69" s="242">
        <v>1</v>
      </c>
      <c r="BN69" s="242"/>
      <c r="BO69" s="236"/>
      <c r="BP69" s="252">
        <v>181695647104.70001</v>
      </c>
      <c r="BQ69" s="252">
        <v>12228057</v>
      </c>
      <c r="BR69" s="252">
        <v>1138</v>
      </c>
    </row>
    <row r="70" spans="1:70" x14ac:dyDescent="0.25">
      <c r="A70" s="83"/>
      <c r="B70" s="181" t="s">
        <v>260</v>
      </c>
      <c r="C70" s="184">
        <v>41849</v>
      </c>
      <c r="D70" s="181">
        <v>4264.0820106800002</v>
      </c>
      <c r="E70" s="212">
        <v>1</v>
      </c>
      <c r="F70" s="201"/>
      <c r="G70" s="212" t="s">
        <v>100</v>
      </c>
      <c r="H70" s="212">
        <v>325.61782466</v>
      </c>
      <c r="I70" s="158"/>
      <c r="J70" s="3"/>
      <c r="K70" s="217"/>
      <c r="L70" s="217"/>
      <c r="M70" s="217"/>
      <c r="O70" s="230" t="s">
        <v>100</v>
      </c>
      <c r="P70" s="230">
        <v>308.38416129000001</v>
      </c>
      <c r="Q70" s="228"/>
      <c r="R70" s="152"/>
      <c r="S70" s="242"/>
      <c r="T70" s="247"/>
      <c r="U70" s="247"/>
      <c r="V70" s="247"/>
      <c r="W70" s="247"/>
      <c r="X70" s="247"/>
      <c r="Y70" s="234"/>
      <c r="Z70" s="242" t="s">
        <v>589</v>
      </c>
      <c r="AA70" s="242">
        <v>89102284.569999993</v>
      </c>
      <c r="AB70" s="242">
        <v>7593</v>
      </c>
      <c r="AC70" s="242">
        <v>634</v>
      </c>
      <c r="AD70" s="242">
        <v>474125</v>
      </c>
      <c r="AE70" s="242">
        <v>0</v>
      </c>
      <c r="AF70" s="242"/>
      <c r="AG70" s="242" t="s">
        <v>585</v>
      </c>
      <c r="AH70" s="242">
        <v>0</v>
      </c>
      <c r="AI70" s="242">
        <v>0</v>
      </c>
      <c r="AJ70" s="242">
        <v>0</v>
      </c>
      <c r="AK70" s="242">
        <v>920</v>
      </c>
      <c r="AL70" s="242">
        <v>1</v>
      </c>
      <c r="AM70" s="234"/>
      <c r="AN70" s="242" t="s">
        <v>581</v>
      </c>
      <c r="AO70" s="242">
        <v>12327780.02</v>
      </c>
      <c r="AP70" s="242">
        <v>69</v>
      </c>
      <c r="AQ70" s="242">
        <v>44</v>
      </c>
      <c r="AR70" s="242">
        <v>424</v>
      </c>
      <c r="AS70" s="242">
        <v>1</v>
      </c>
      <c r="AT70" s="234"/>
      <c r="AU70" s="242" t="s">
        <v>585</v>
      </c>
      <c r="AV70" s="242">
        <v>99873974.180000007</v>
      </c>
      <c r="AW70" s="242">
        <v>312</v>
      </c>
      <c r="AX70" s="242">
        <v>5</v>
      </c>
      <c r="AY70" s="242">
        <v>851</v>
      </c>
      <c r="AZ70" s="242">
        <v>1</v>
      </c>
      <c r="BA70" s="234"/>
      <c r="BB70" s="242" t="s">
        <v>596</v>
      </c>
      <c r="BC70" s="242">
        <v>0</v>
      </c>
      <c r="BD70" s="242">
        <v>0</v>
      </c>
      <c r="BE70" s="242">
        <v>0</v>
      </c>
      <c r="BF70" s="242">
        <v>0</v>
      </c>
      <c r="BG70" s="242">
        <v>1</v>
      </c>
      <c r="BH70" s="236" t="s">
        <v>581</v>
      </c>
      <c r="BI70" s="242">
        <v>0</v>
      </c>
      <c r="BJ70" s="242">
        <v>0</v>
      </c>
      <c r="BK70" s="242">
        <v>0</v>
      </c>
      <c r="BL70" s="242">
        <v>114</v>
      </c>
      <c r="BM70" s="242">
        <v>1</v>
      </c>
      <c r="BN70" s="242"/>
      <c r="BO70" s="234"/>
      <c r="BP70" s="234"/>
      <c r="BQ70" s="234"/>
      <c r="BR70" s="234"/>
    </row>
    <row r="71" spans="1:70" x14ac:dyDescent="0.25">
      <c r="A71" s="14"/>
      <c r="B71" s="181" t="s">
        <v>92</v>
      </c>
      <c r="C71" s="184">
        <v>41849</v>
      </c>
      <c r="D71" s="181">
        <v>4599.9677435399999</v>
      </c>
      <c r="E71" s="212">
        <v>1</v>
      </c>
      <c r="F71" s="201"/>
      <c r="G71" s="212" t="s">
        <v>102</v>
      </c>
      <c r="H71" s="212">
        <v>815.72797606999995</v>
      </c>
      <c r="I71" s="158"/>
      <c r="J71" s="3"/>
      <c r="K71" s="217"/>
      <c r="L71" s="217"/>
      <c r="M71" s="217"/>
      <c r="O71" s="230" t="s">
        <v>102</v>
      </c>
      <c r="P71" s="230">
        <v>793.64597164999998</v>
      </c>
      <c r="Q71" s="228"/>
      <c r="R71" s="152"/>
      <c r="S71" s="242"/>
      <c r="T71" s="247"/>
      <c r="U71" s="247"/>
      <c r="V71" s="247"/>
      <c r="W71" s="247"/>
      <c r="X71" s="247"/>
      <c r="Y71" s="234"/>
      <c r="Z71" s="242" t="s">
        <v>589</v>
      </c>
      <c r="AA71" s="242">
        <v>19563327101</v>
      </c>
      <c r="AB71" s="242">
        <v>59810</v>
      </c>
      <c r="AC71" s="242">
        <v>10397</v>
      </c>
      <c r="AD71" s="242">
        <v>646657</v>
      </c>
      <c r="AE71" s="242">
        <v>1</v>
      </c>
      <c r="AF71" s="242"/>
      <c r="AG71" s="242" t="s">
        <v>586</v>
      </c>
      <c r="AH71" s="242">
        <v>2371875</v>
      </c>
      <c r="AI71" s="242">
        <v>36</v>
      </c>
      <c r="AJ71" s="242">
        <v>3</v>
      </c>
      <c r="AK71" s="242">
        <v>989</v>
      </c>
      <c r="AL71" s="242">
        <v>1</v>
      </c>
      <c r="AM71" s="234"/>
      <c r="AN71" s="242" t="s">
        <v>582</v>
      </c>
      <c r="AO71" s="242">
        <v>11862261453.445</v>
      </c>
      <c r="AP71" s="242">
        <v>28912</v>
      </c>
      <c r="AQ71" s="242">
        <v>4166</v>
      </c>
      <c r="AR71" s="242">
        <v>240191</v>
      </c>
      <c r="AS71" s="242">
        <v>1</v>
      </c>
      <c r="AT71" s="234"/>
      <c r="AU71" s="242" t="s">
        <v>586</v>
      </c>
      <c r="AV71" s="242">
        <v>0</v>
      </c>
      <c r="AW71" s="242">
        <v>0</v>
      </c>
      <c r="AX71" s="242">
        <v>0</v>
      </c>
      <c r="AY71" s="242">
        <v>641</v>
      </c>
      <c r="AZ71" s="242">
        <v>1</v>
      </c>
      <c r="BA71" s="234"/>
      <c r="BB71" s="242" t="s">
        <v>579</v>
      </c>
      <c r="BC71" s="242">
        <v>21120225.399999999</v>
      </c>
      <c r="BD71" s="242">
        <v>170</v>
      </c>
      <c r="BE71" s="242">
        <v>18</v>
      </c>
      <c r="BF71" s="242">
        <v>2142</v>
      </c>
      <c r="BG71" s="242">
        <v>1</v>
      </c>
      <c r="BH71" s="236" t="s">
        <v>582</v>
      </c>
      <c r="BI71" s="242">
        <v>127959494.52</v>
      </c>
      <c r="BJ71" s="242">
        <v>432</v>
      </c>
      <c r="BK71" s="242">
        <v>65</v>
      </c>
      <c r="BL71" s="242">
        <v>9170</v>
      </c>
      <c r="BM71" s="242">
        <v>1</v>
      </c>
      <c r="BN71" s="242"/>
      <c r="BO71" s="245" t="s">
        <v>473</v>
      </c>
      <c r="BP71" s="253" t="s">
        <v>600</v>
      </c>
      <c r="BQ71" s="253" t="s">
        <v>553</v>
      </c>
      <c r="BR71" s="236"/>
    </row>
    <row r="72" spans="1:70" x14ac:dyDescent="0.25">
      <c r="A72" s="145"/>
      <c r="B72" s="181" t="s">
        <v>62</v>
      </c>
      <c r="C72" s="184">
        <v>44039</v>
      </c>
      <c r="D72" s="181">
        <v>6662.4654347699998</v>
      </c>
      <c r="E72" s="212">
        <v>1</v>
      </c>
      <c r="F72" s="202"/>
      <c r="G72" s="212" t="s">
        <v>291</v>
      </c>
      <c r="H72" s="212">
        <v>4245.8597290799999</v>
      </c>
      <c r="I72" s="158"/>
      <c r="J72" s="3"/>
      <c r="K72" s="217"/>
      <c r="L72" s="217"/>
      <c r="M72" s="217"/>
      <c r="O72" s="230" t="s">
        <v>291</v>
      </c>
      <c r="P72" s="230">
        <v>3906.19095075</v>
      </c>
      <c r="Q72" s="228"/>
      <c r="R72" s="152"/>
      <c r="S72" s="242"/>
      <c r="T72" s="247"/>
      <c r="U72" s="247"/>
      <c r="V72" s="247"/>
      <c r="W72" s="247"/>
      <c r="X72" s="247"/>
      <c r="Y72" s="234"/>
      <c r="Z72" s="242" t="s">
        <v>590</v>
      </c>
      <c r="AA72" s="242">
        <v>0</v>
      </c>
      <c r="AB72" s="242">
        <v>0</v>
      </c>
      <c r="AC72" s="242">
        <v>0</v>
      </c>
      <c r="AD72" s="242">
        <v>0</v>
      </c>
      <c r="AE72" s="242">
        <v>0</v>
      </c>
      <c r="AF72" s="242"/>
      <c r="AG72" s="242" t="s">
        <v>587</v>
      </c>
      <c r="AH72" s="242">
        <v>0</v>
      </c>
      <c r="AI72" s="242">
        <v>0</v>
      </c>
      <c r="AJ72" s="242">
        <v>0</v>
      </c>
      <c r="AK72" s="242">
        <v>162</v>
      </c>
      <c r="AL72" s="242">
        <v>1</v>
      </c>
      <c r="AM72" s="234"/>
      <c r="AN72" s="242" t="s">
        <v>583</v>
      </c>
      <c r="AO72" s="242">
        <v>489911569.50999999</v>
      </c>
      <c r="AP72" s="242">
        <v>740</v>
      </c>
      <c r="AQ72" s="242">
        <v>159</v>
      </c>
      <c r="AR72" s="242">
        <v>5000</v>
      </c>
      <c r="AS72" s="242">
        <v>1</v>
      </c>
      <c r="AT72" s="234"/>
      <c r="AU72" s="242" t="s">
        <v>587</v>
      </c>
      <c r="AV72" s="242">
        <v>0</v>
      </c>
      <c r="AW72" s="242">
        <v>0</v>
      </c>
      <c r="AX72" s="242">
        <v>0</v>
      </c>
      <c r="AY72" s="242">
        <v>162</v>
      </c>
      <c r="AZ72" s="242">
        <v>1</v>
      </c>
      <c r="BA72" s="234"/>
      <c r="BB72" s="242" t="s">
        <v>580</v>
      </c>
      <c r="BC72" s="242">
        <v>6582898.5</v>
      </c>
      <c r="BD72" s="242">
        <v>76</v>
      </c>
      <c r="BE72" s="242">
        <v>12</v>
      </c>
      <c r="BF72" s="242">
        <v>437</v>
      </c>
      <c r="BG72" s="242">
        <v>1</v>
      </c>
      <c r="BH72" s="236" t="s">
        <v>583</v>
      </c>
      <c r="BI72" s="242">
        <v>2504040</v>
      </c>
      <c r="BJ72" s="242">
        <v>5</v>
      </c>
      <c r="BK72" s="242">
        <v>5</v>
      </c>
      <c r="BL72" s="242">
        <v>202</v>
      </c>
      <c r="BM72" s="242">
        <v>1</v>
      </c>
      <c r="BN72" s="242"/>
      <c r="BO72" s="236"/>
      <c r="BP72" s="252" t="s">
        <v>601</v>
      </c>
      <c r="BQ72" s="252">
        <v>0</v>
      </c>
      <c r="BR72" s="236"/>
    </row>
    <row r="73" spans="1:70" x14ac:dyDescent="0.25">
      <c r="A73" s="83"/>
      <c r="B73" s="181" t="s">
        <v>261</v>
      </c>
      <c r="C73" s="184">
        <v>39629</v>
      </c>
      <c r="D73" s="181">
        <v>51541.23</v>
      </c>
      <c r="E73" s="212">
        <v>1</v>
      </c>
      <c r="F73" s="202"/>
      <c r="G73" s="212" t="s">
        <v>292</v>
      </c>
      <c r="H73" s="212">
        <v>174.76668551</v>
      </c>
      <c r="I73" s="158"/>
      <c r="J73" s="3"/>
      <c r="K73" s="217"/>
      <c r="L73" s="217"/>
      <c r="M73" s="217"/>
      <c r="O73" s="230" t="s">
        <v>292</v>
      </c>
      <c r="P73" s="230">
        <v>174.52924178000001</v>
      </c>
      <c r="Q73" s="228"/>
      <c r="R73" s="152"/>
      <c r="S73" s="236"/>
      <c r="T73" s="236"/>
      <c r="U73" s="236"/>
      <c r="V73" s="236"/>
      <c r="W73" s="236"/>
      <c r="X73" s="236"/>
      <c r="Y73" s="234"/>
      <c r="Z73" s="242" t="s">
        <v>590</v>
      </c>
      <c r="AA73" s="242">
        <v>0</v>
      </c>
      <c r="AB73" s="242">
        <v>0</v>
      </c>
      <c r="AC73" s="242">
        <v>0</v>
      </c>
      <c r="AD73" s="242">
        <v>0</v>
      </c>
      <c r="AE73" s="242">
        <v>1</v>
      </c>
      <c r="AF73" s="242"/>
      <c r="AG73" s="242" t="s">
        <v>588</v>
      </c>
      <c r="AH73" s="242">
        <v>49536100.094999999</v>
      </c>
      <c r="AI73" s="242">
        <v>120</v>
      </c>
      <c r="AJ73" s="242">
        <v>40</v>
      </c>
      <c r="AK73" s="242">
        <v>4916</v>
      </c>
      <c r="AL73" s="242">
        <v>1</v>
      </c>
      <c r="AM73" s="234"/>
      <c r="AN73" s="242" t="s">
        <v>584</v>
      </c>
      <c r="AO73" s="242">
        <v>758679222.38</v>
      </c>
      <c r="AP73" s="242">
        <v>1137</v>
      </c>
      <c r="AQ73" s="242">
        <v>60</v>
      </c>
      <c r="AR73" s="242">
        <v>13588</v>
      </c>
      <c r="AS73" s="242">
        <v>1</v>
      </c>
      <c r="AT73" s="234"/>
      <c r="AU73" s="242" t="s">
        <v>588</v>
      </c>
      <c r="AV73" s="242">
        <v>610489804.67499995</v>
      </c>
      <c r="AW73" s="242">
        <v>1424</v>
      </c>
      <c r="AX73" s="242">
        <v>133</v>
      </c>
      <c r="AY73" s="242">
        <v>5886</v>
      </c>
      <c r="AZ73" s="242">
        <v>1</v>
      </c>
      <c r="BA73" s="234"/>
      <c r="BB73" s="242" t="s">
        <v>581</v>
      </c>
      <c r="BC73" s="242">
        <v>12003699.574999999</v>
      </c>
      <c r="BD73" s="242">
        <v>83</v>
      </c>
      <c r="BE73" s="242">
        <v>11</v>
      </c>
      <c r="BF73" s="242">
        <v>1988</v>
      </c>
      <c r="BG73" s="242">
        <v>1</v>
      </c>
      <c r="BH73" s="236" t="s">
        <v>584</v>
      </c>
      <c r="BI73" s="242">
        <v>0</v>
      </c>
      <c r="BJ73" s="242">
        <v>0</v>
      </c>
      <c r="BK73" s="242">
        <v>0</v>
      </c>
      <c r="BL73" s="242">
        <v>518</v>
      </c>
      <c r="BM73" s="242">
        <v>1</v>
      </c>
      <c r="BN73" s="242"/>
      <c r="BO73" s="236"/>
      <c r="BP73" s="252" t="s">
        <v>602</v>
      </c>
      <c r="BQ73" s="252">
        <v>0</v>
      </c>
      <c r="BR73" s="236"/>
    </row>
    <row r="74" spans="1:70" x14ac:dyDescent="0.25">
      <c r="A74" s="83"/>
      <c r="B74" s="181" t="s">
        <v>262</v>
      </c>
      <c r="C74" s="184">
        <v>37970</v>
      </c>
      <c r="D74" s="181">
        <v>1201.19</v>
      </c>
      <c r="E74" s="212">
        <v>1</v>
      </c>
      <c r="F74" s="202"/>
      <c r="G74" s="212" t="s">
        <v>293</v>
      </c>
      <c r="H74" s="212">
        <v>6202.6400449299999</v>
      </c>
      <c r="I74" s="158"/>
      <c r="J74" s="3"/>
      <c r="K74" s="217"/>
      <c r="L74" s="217"/>
      <c r="M74" s="217"/>
      <c r="O74" s="230" t="s">
        <v>293</v>
      </c>
      <c r="P74" s="230">
        <v>5975.5807304500004</v>
      </c>
      <c r="Q74" s="228"/>
      <c r="R74" s="152"/>
      <c r="S74" s="236"/>
      <c r="T74" s="236"/>
      <c r="U74" s="236"/>
      <c r="V74" s="236"/>
      <c r="W74" s="236"/>
      <c r="X74" s="236"/>
      <c r="Y74" s="234"/>
      <c r="Z74" s="242" t="s">
        <v>591</v>
      </c>
      <c r="AA74" s="242">
        <v>27145338.120000001</v>
      </c>
      <c r="AB74" s="242">
        <v>2510</v>
      </c>
      <c r="AC74" s="242">
        <v>180</v>
      </c>
      <c r="AD74" s="242">
        <v>354912</v>
      </c>
      <c r="AE74" s="242">
        <v>0</v>
      </c>
      <c r="AF74" s="242"/>
      <c r="AG74" s="242" t="s">
        <v>589</v>
      </c>
      <c r="AH74" s="242">
        <v>321788364.94999999</v>
      </c>
      <c r="AI74" s="242">
        <v>1027</v>
      </c>
      <c r="AJ74" s="242">
        <v>228</v>
      </c>
      <c r="AK74" s="242">
        <v>27466</v>
      </c>
      <c r="AL74" s="242">
        <v>1</v>
      </c>
      <c r="AM74" s="234"/>
      <c r="AN74" s="242" t="s">
        <v>585</v>
      </c>
      <c r="AO74" s="242">
        <v>429898498.59750003</v>
      </c>
      <c r="AP74" s="242">
        <v>1359</v>
      </c>
      <c r="AQ74" s="242">
        <v>54</v>
      </c>
      <c r="AR74" s="242">
        <v>13782</v>
      </c>
      <c r="AS74" s="242">
        <v>1</v>
      </c>
      <c r="AT74" s="234"/>
      <c r="AU74" s="242" t="s">
        <v>589</v>
      </c>
      <c r="AV74" s="242">
        <v>1706507516.53</v>
      </c>
      <c r="AW74" s="242">
        <v>4988</v>
      </c>
      <c r="AX74" s="242">
        <v>665</v>
      </c>
      <c r="AY74" s="242">
        <v>34041</v>
      </c>
      <c r="AZ74" s="242">
        <v>1</v>
      </c>
      <c r="BA74" s="234"/>
      <c r="BB74" s="242" t="s">
        <v>582</v>
      </c>
      <c r="BC74" s="242">
        <v>5126442220.6199999</v>
      </c>
      <c r="BD74" s="242">
        <v>16914</v>
      </c>
      <c r="BE74" s="242">
        <v>1621</v>
      </c>
      <c r="BF74" s="242">
        <v>184022</v>
      </c>
      <c r="BG74" s="242">
        <v>1</v>
      </c>
      <c r="BH74" s="236" t="s">
        <v>585</v>
      </c>
      <c r="BI74" s="242">
        <v>0</v>
      </c>
      <c r="BJ74" s="242">
        <v>0</v>
      </c>
      <c r="BK74" s="242">
        <v>0</v>
      </c>
      <c r="BL74" s="242">
        <v>71</v>
      </c>
      <c r="BM74" s="242">
        <v>1</v>
      </c>
      <c r="BN74" s="242"/>
      <c r="BO74" s="236"/>
      <c r="BP74" s="252"/>
      <c r="BQ74" s="236"/>
      <c r="BR74" s="236"/>
    </row>
    <row r="75" spans="1:70" x14ac:dyDescent="0.25">
      <c r="A75" s="83"/>
      <c r="B75" s="181" t="s">
        <v>105</v>
      </c>
      <c r="C75" s="184">
        <v>39587</v>
      </c>
      <c r="D75" s="181">
        <v>146.47999999999999</v>
      </c>
      <c r="E75" s="212">
        <v>1</v>
      </c>
      <c r="F75" s="208"/>
      <c r="G75" s="212" t="s">
        <v>296</v>
      </c>
      <c r="H75" s="212">
        <v>1315.77822694</v>
      </c>
      <c r="I75" s="158"/>
      <c r="J75" s="3"/>
      <c r="K75" s="217"/>
      <c r="L75" s="217"/>
      <c r="M75" s="217"/>
      <c r="O75" s="230" t="s">
        <v>296</v>
      </c>
      <c r="P75" s="230">
        <v>1304.0829817700001</v>
      </c>
      <c r="Q75" s="228"/>
      <c r="S75" s="243"/>
      <c r="T75" s="246"/>
      <c r="U75" s="246"/>
      <c r="V75" s="246"/>
      <c r="W75" s="246"/>
      <c r="X75" s="246"/>
      <c r="Y75" s="234"/>
      <c r="Z75" s="242" t="s">
        <v>591</v>
      </c>
      <c r="AA75" s="242">
        <v>17694841933.740002</v>
      </c>
      <c r="AB75" s="242">
        <v>54996</v>
      </c>
      <c r="AC75" s="242">
        <v>8314</v>
      </c>
      <c r="AD75" s="242">
        <v>658508</v>
      </c>
      <c r="AE75" s="242">
        <v>1</v>
      </c>
      <c r="AF75" s="242"/>
      <c r="AG75" s="242" t="s">
        <v>590</v>
      </c>
      <c r="AH75" s="242">
        <v>0</v>
      </c>
      <c r="AI75" s="242">
        <v>0</v>
      </c>
      <c r="AJ75" s="242">
        <v>0</v>
      </c>
      <c r="AK75" s="242">
        <v>0</v>
      </c>
      <c r="AL75" s="242">
        <v>1</v>
      </c>
      <c r="AM75" s="234"/>
      <c r="AN75" s="242" t="s">
        <v>586</v>
      </c>
      <c r="AO75" s="242">
        <v>65628634</v>
      </c>
      <c r="AP75" s="242">
        <v>1138</v>
      </c>
      <c r="AQ75" s="242">
        <v>175</v>
      </c>
      <c r="AR75" s="242">
        <v>9382</v>
      </c>
      <c r="AS75" s="242">
        <v>1</v>
      </c>
      <c r="AT75" s="234"/>
      <c r="AU75" s="242" t="s">
        <v>590</v>
      </c>
      <c r="AV75" s="242">
        <v>0</v>
      </c>
      <c r="AW75" s="242">
        <v>0</v>
      </c>
      <c r="AX75" s="242">
        <v>0</v>
      </c>
      <c r="AY75" s="242">
        <v>0</v>
      </c>
      <c r="AZ75" s="242">
        <v>1</v>
      </c>
      <c r="BA75" s="234"/>
      <c r="BB75" s="242" t="s">
        <v>583</v>
      </c>
      <c r="BC75" s="242">
        <v>124834089.79000001</v>
      </c>
      <c r="BD75" s="242">
        <v>249</v>
      </c>
      <c r="BE75" s="242">
        <v>59</v>
      </c>
      <c r="BF75" s="242">
        <v>3767</v>
      </c>
      <c r="BG75" s="242">
        <v>1</v>
      </c>
      <c r="BH75" s="236" t="s">
        <v>586</v>
      </c>
      <c r="BI75" s="242">
        <v>0</v>
      </c>
      <c r="BJ75" s="242">
        <v>0</v>
      </c>
      <c r="BK75" s="242">
        <v>0</v>
      </c>
      <c r="BL75" s="242">
        <v>973</v>
      </c>
      <c r="BM75" s="242">
        <v>1</v>
      </c>
      <c r="BN75" s="242"/>
      <c r="BO75" s="245" t="s">
        <v>457</v>
      </c>
      <c r="BP75" s="253" t="s">
        <v>550</v>
      </c>
      <c r="BQ75" s="253" t="s">
        <v>551</v>
      </c>
      <c r="BR75" s="253" t="s">
        <v>552</v>
      </c>
    </row>
    <row r="76" spans="1:70" x14ac:dyDescent="0.25">
      <c r="B76" s="181" t="s">
        <v>107</v>
      </c>
      <c r="C76" s="184">
        <v>44169</v>
      </c>
      <c r="D76" s="181">
        <v>14513.66175356</v>
      </c>
      <c r="E76" s="212">
        <v>1</v>
      </c>
      <c r="F76" s="198"/>
      <c r="G76" s="212" t="s">
        <v>297</v>
      </c>
      <c r="H76" s="212">
        <v>6969.8929870499996</v>
      </c>
      <c r="I76" s="158"/>
      <c r="J76" s="3"/>
      <c r="K76" s="217"/>
      <c r="L76" s="217"/>
      <c r="M76" s="217"/>
      <c r="O76" s="230" t="s">
        <v>297</v>
      </c>
      <c r="P76" s="230">
        <v>6958.5203502200002</v>
      </c>
      <c r="Q76" s="228"/>
      <c r="R76" s="152"/>
      <c r="S76" s="242"/>
      <c r="T76" s="247"/>
      <c r="U76" s="247"/>
      <c r="V76" s="247"/>
      <c r="W76" s="247"/>
      <c r="X76" s="247"/>
      <c r="Y76" s="234"/>
      <c r="Z76" s="242" t="s">
        <v>592</v>
      </c>
      <c r="AA76" s="242">
        <v>0</v>
      </c>
      <c r="AB76" s="242">
        <v>0</v>
      </c>
      <c r="AC76" s="242">
        <v>0</v>
      </c>
      <c r="AD76" s="242">
        <v>0</v>
      </c>
      <c r="AE76" s="242">
        <v>0</v>
      </c>
      <c r="AF76" s="242"/>
      <c r="AG76" s="242" t="s">
        <v>591</v>
      </c>
      <c r="AH76" s="242">
        <v>480883383.38</v>
      </c>
      <c r="AI76" s="242">
        <v>1544</v>
      </c>
      <c r="AJ76" s="242">
        <v>157</v>
      </c>
      <c r="AK76" s="242">
        <v>29500</v>
      </c>
      <c r="AL76" s="242">
        <v>1</v>
      </c>
      <c r="AM76" s="234"/>
      <c r="AN76" s="242" t="s">
        <v>587</v>
      </c>
      <c r="AO76" s="242">
        <v>572118.4</v>
      </c>
      <c r="AP76" s="242">
        <v>37</v>
      </c>
      <c r="AQ76" s="242">
        <v>4</v>
      </c>
      <c r="AR76" s="242">
        <v>2952</v>
      </c>
      <c r="AS76" s="242">
        <v>1</v>
      </c>
      <c r="AT76" s="234"/>
      <c r="AU76" s="242" t="s">
        <v>591</v>
      </c>
      <c r="AV76" s="242">
        <v>1202394222.3299999</v>
      </c>
      <c r="AW76" s="242">
        <v>3611</v>
      </c>
      <c r="AX76" s="242">
        <v>507</v>
      </c>
      <c r="AY76" s="242">
        <v>35419</v>
      </c>
      <c r="AZ76" s="242">
        <v>1</v>
      </c>
      <c r="BA76" s="234"/>
      <c r="BB76" s="242" t="s">
        <v>584</v>
      </c>
      <c r="BC76" s="242">
        <v>180748658.19999999</v>
      </c>
      <c r="BD76" s="242">
        <v>366</v>
      </c>
      <c r="BE76" s="242">
        <v>24</v>
      </c>
      <c r="BF76" s="242">
        <v>8356</v>
      </c>
      <c r="BG76" s="242">
        <v>1</v>
      </c>
      <c r="BH76" s="234" t="s">
        <v>587</v>
      </c>
      <c r="BI76" s="242">
        <v>0</v>
      </c>
      <c r="BJ76" s="242">
        <v>0</v>
      </c>
      <c r="BK76" s="242">
        <v>0</v>
      </c>
      <c r="BL76" s="242">
        <v>40</v>
      </c>
      <c r="BM76" s="242">
        <v>1</v>
      </c>
      <c r="BN76" s="242"/>
      <c r="BO76" s="236"/>
      <c r="BP76" s="252">
        <v>912482136313.55603</v>
      </c>
      <c r="BQ76" s="252">
        <v>3219382</v>
      </c>
      <c r="BR76" s="252">
        <v>479225</v>
      </c>
    </row>
    <row r="77" spans="1:70" x14ac:dyDescent="0.25">
      <c r="B77" s="181" t="s">
        <v>263</v>
      </c>
      <c r="C77" s="184">
        <v>38009</v>
      </c>
      <c r="D77" s="181">
        <v>999.63</v>
      </c>
      <c r="E77" s="212">
        <v>1</v>
      </c>
      <c r="F77" s="198"/>
      <c r="G77" s="212" t="s">
        <v>298</v>
      </c>
      <c r="H77" s="212">
        <v>2529.7098245100001</v>
      </c>
      <c r="I77" s="158"/>
      <c r="J77" s="3"/>
      <c r="K77" s="217"/>
      <c r="L77" s="217"/>
      <c r="M77" s="217"/>
      <c r="O77" s="230" t="s">
        <v>298</v>
      </c>
      <c r="P77" s="230">
        <v>2251.7902024499999</v>
      </c>
      <c r="Q77" s="228"/>
      <c r="R77" s="152"/>
      <c r="S77" s="242"/>
      <c r="T77" s="247"/>
      <c r="U77" s="247"/>
      <c r="V77" s="247"/>
      <c r="W77" s="247"/>
      <c r="X77" s="247"/>
      <c r="Y77" s="234"/>
      <c r="Z77" s="242" t="s">
        <v>592</v>
      </c>
      <c r="AA77" s="242">
        <v>0</v>
      </c>
      <c r="AB77" s="242">
        <v>0</v>
      </c>
      <c r="AC77" s="242">
        <v>0</v>
      </c>
      <c r="AD77" s="242">
        <v>0</v>
      </c>
      <c r="AE77" s="242">
        <v>1</v>
      </c>
      <c r="AF77" s="242"/>
      <c r="AG77" s="242" t="s">
        <v>592</v>
      </c>
      <c r="AH77" s="242">
        <v>0</v>
      </c>
      <c r="AI77" s="242">
        <v>0</v>
      </c>
      <c r="AJ77" s="242">
        <v>0</v>
      </c>
      <c r="AK77" s="242">
        <v>0</v>
      </c>
      <c r="AL77" s="242">
        <v>1</v>
      </c>
      <c r="AM77" s="234"/>
      <c r="AN77" s="242" t="s">
        <v>588</v>
      </c>
      <c r="AO77" s="242">
        <v>8995508839.3449993</v>
      </c>
      <c r="AP77" s="242">
        <v>21348</v>
      </c>
      <c r="AQ77" s="242">
        <v>3713</v>
      </c>
      <c r="AR77" s="242">
        <v>139112</v>
      </c>
      <c r="AS77" s="242">
        <v>1</v>
      </c>
      <c r="AT77" s="234"/>
      <c r="AU77" s="242" t="s">
        <v>592</v>
      </c>
      <c r="AV77" s="242">
        <v>0</v>
      </c>
      <c r="AW77" s="242">
        <v>0</v>
      </c>
      <c r="AX77" s="242">
        <v>0</v>
      </c>
      <c r="AY77" s="242">
        <v>0</v>
      </c>
      <c r="AZ77" s="242">
        <v>1</v>
      </c>
      <c r="BA77" s="234"/>
      <c r="BB77" s="242" t="s">
        <v>585</v>
      </c>
      <c r="BC77" s="242">
        <v>34596239.847499996</v>
      </c>
      <c r="BD77" s="242">
        <v>130</v>
      </c>
      <c r="BE77" s="242">
        <v>12</v>
      </c>
      <c r="BF77" s="242">
        <v>1069</v>
      </c>
      <c r="BG77" s="242">
        <v>1</v>
      </c>
      <c r="BH77" s="234" t="s">
        <v>588</v>
      </c>
      <c r="BI77" s="242">
        <v>91649701.950000003</v>
      </c>
      <c r="BJ77" s="242">
        <v>323</v>
      </c>
      <c r="BK77" s="242">
        <v>126</v>
      </c>
      <c r="BL77" s="242">
        <v>4299</v>
      </c>
      <c r="BM77" s="242">
        <v>1</v>
      </c>
      <c r="BN77" s="242"/>
      <c r="BO77" s="236"/>
      <c r="BP77" s="236"/>
      <c r="BQ77" s="236"/>
      <c r="BR77" s="236"/>
    </row>
    <row r="78" spans="1:70" x14ac:dyDescent="0.25">
      <c r="A78" s="144"/>
      <c r="B78" s="181" t="s">
        <v>264</v>
      </c>
      <c r="C78" s="184">
        <v>43348</v>
      </c>
      <c r="D78" s="181">
        <v>76814.837934449999</v>
      </c>
      <c r="E78" s="212">
        <v>1</v>
      </c>
      <c r="F78" s="198"/>
      <c r="G78" s="212" t="s">
        <v>59</v>
      </c>
      <c r="H78" s="212">
        <v>11108.605283299999</v>
      </c>
      <c r="I78" s="158"/>
      <c r="J78" s="63"/>
      <c r="K78" s="217"/>
      <c r="L78" s="217"/>
      <c r="M78" s="217"/>
      <c r="O78" s="230" t="s">
        <v>59</v>
      </c>
      <c r="P78" s="230">
        <v>10753.762057710001</v>
      </c>
      <c r="Q78" s="228"/>
      <c r="R78" s="152"/>
      <c r="S78" s="242"/>
      <c r="T78" s="247"/>
      <c r="U78" s="247"/>
      <c r="V78" s="247"/>
      <c r="W78" s="247"/>
      <c r="X78" s="247"/>
      <c r="Y78" s="234"/>
      <c r="Z78" s="242"/>
      <c r="AA78" s="242"/>
      <c r="AB78" s="242"/>
      <c r="AC78" s="242"/>
      <c r="AD78" s="242"/>
      <c r="AE78" s="242"/>
      <c r="AF78" s="242"/>
      <c r="AG78" s="242"/>
      <c r="AH78" s="242"/>
      <c r="AI78" s="242"/>
      <c r="AJ78" s="242"/>
      <c r="AK78" s="242"/>
      <c r="AL78" s="242"/>
      <c r="AM78" s="234"/>
      <c r="AN78" s="242" t="s">
        <v>589</v>
      </c>
      <c r="AO78" s="242">
        <v>39277313844.620003</v>
      </c>
      <c r="AP78" s="242">
        <v>115758</v>
      </c>
      <c r="AQ78" s="242">
        <v>20412</v>
      </c>
      <c r="AR78" s="242">
        <v>765767</v>
      </c>
      <c r="AS78" s="242">
        <v>1</v>
      </c>
      <c r="AT78" s="234"/>
      <c r="AU78" s="242"/>
      <c r="AV78" s="242"/>
      <c r="AW78" s="242"/>
      <c r="AX78" s="242"/>
      <c r="AY78" s="242"/>
      <c r="AZ78" s="242"/>
      <c r="BA78" s="234"/>
      <c r="BB78" s="242" t="s">
        <v>586</v>
      </c>
      <c r="BC78" s="242">
        <v>44964448</v>
      </c>
      <c r="BD78" s="242">
        <v>977</v>
      </c>
      <c r="BE78" s="242">
        <v>170</v>
      </c>
      <c r="BF78" s="242">
        <v>18236</v>
      </c>
      <c r="BG78" s="242">
        <v>1</v>
      </c>
      <c r="BH78" s="234" t="s">
        <v>589</v>
      </c>
      <c r="BI78" s="242">
        <v>458407627.05000001</v>
      </c>
      <c r="BJ78" s="242">
        <v>1801</v>
      </c>
      <c r="BK78" s="242">
        <v>385</v>
      </c>
      <c r="BL78" s="242">
        <v>24273</v>
      </c>
      <c r="BM78" s="242">
        <v>1</v>
      </c>
      <c r="BN78" s="242"/>
      <c r="BO78" s="245" t="s">
        <v>476</v>
      </c>
      <c r="BP78" s="253" t="s">
        <v>550</v>
      </c>
      <c r="BQ78" s="253" t="s">
        <v>551</v>
      </c>
      <c r="BR78" s="253" t="s">
        <v>552</v>
      </c>
    </row>
    <row r="79" spans="1:70" x14ac:dyDescent="0.25">
      <c r="A79" s="144"/>
      <c r="B79" s="181" t="s">
        <v>265</v>
      </c>
      <c r="C79" s="184">
        <v>39604</v>
      </c>
      <c r="D79" s="181">
        <v>61121.71</v>
      </c>
      <c r="E79" s="212">
        <v>1</v>
      </c>
      <c r="F79" s="198"/>
      <c r="G79" s="212" t="s">
        <v>52</v>
      </c>
      <c r="H79" s="212">
        <v>12032.70881724</v>
      </c>
      <c r="I79" s="158"/>
      <c r="J79" s="63"/>
      <c r="K79" s="217"/>
      <c r="L79" s="217"/>
      <c r="M79" s="217"/>
      <c r="O79" s="230" t="s">
        <v>52</v>
      </c>
      <c r="P79" s="230">
        <v>11601.61181724</v>
      </c>
      <c r="Q79" s="228"/>
      <c r="R79" s="152"/>
      <c r="S79" s="242"/>
      <c r="T79" s="247"/>
      <c r="U79" s="247"/>
      <c r="V79" s="247"/>
      <c r="W79" s="247"/>
      <c r="X79" s="247"/>
      <c r="Y79" s="234"/>
      <c r="Z79" s="242"/>
      <c r="AA79" s="242"/>
      <c r="AB79" s="242"/>
      <c r="AC79" s="242"/>
      <c r="AD79" s="242"/>
      <c r="AE79" s="242"/>
      <c r="AF79" s="242"/>
      <c r="AG79" s="242"/>
      <c r="AH79" s="242"/>
      <c r="AI79" s="242"/>
      <c r="AJ79" s="242"/>
      <c r="AK79" s="242"/>
      <c r="AL79" s="242"/>
      <c r="AM79" s="234"/>
      <c r="AN79" s="242" t="s">
        <v>590</v>
      </c>
      <c r="AO79" s="242">
        <v>0</v>
      </c>
      <c r="AP79" s="242">
        <v>0</v>
      </c>
      <c r="AQ79" s="242">
        <v>0</v>
      </c>
      <c r="AR79" s="242">
        <v>0</v>
      </c>
      <c r="AS79" s="242">
        <v>1</v>
      </c>
      <c r="AT79" s="234"/>
      <c r="AU79" s="242"/>
      <c r="AV79" s="242"/>
      <c r="AW79" s="242"/>
      <c r="AX79" s="242"/>
      <c r="AY79" s="242"/>
      <c r="AZ79" s="242"/>
      <c r="BA79" s="234"/>
      <c r="BB79" s="242" t="s">
        <v>587</v>
      </c>
      <c r="BC79" s="242">
        <v>594832</v>
      </c>
      <c r="BD79" s="242">
        <v>40</v>
      </c>
      <c r="BE79" s="242">
        <v>2</v>
      </c>
      <c r="BF79" s="242">
        <v>610</v>
      </c>
      <c r="BG79" s="242">
        <v>1</v>
      </c>
      <c r="BH79" s="234" t="s">
        <v>590</v>
      </c>
      <c r="BI79" s="242">
        <v>0</v>
      </c>
      <c r="BJ79" s="242">
        <v>0</v>
      </c>
      <c r="BK79" s="242">
        <v>0</v>
      </c>
      <c r="BL79" s="242">
        <v>0</v>
      </c>
      <c r="BM79" s="242">
        <v>1</v>
      </c>
      <c r="BN79" s="242"/>
      <c r="BO79" s="240"/>
      <c r="BP79" s="252">
        <v>2848940859.9400001</v>
      </c>
      <c r="BQ79" s="252">
        <v>276216</v>
      </c>
      <c r="BR79" s="252">
        <v>21151</v>
      </c>
    </row>
    <row r="80" spans="1:70" x14ac:dyDescent="0.25">
      <c r="A80" s="144"/>
      <c r="B80" s="181" t="s">
        <v>266</v>
      </c>
      <c r="C80" s="184">
        <v>44048</v>
      </c>
      <c r="D80" s="181">
        <v>58112.919710020004</v>
      </c>
      <c r="E80" s="212">
        <v>1</v>
      </c>
      <c r="F80" s="198"/>
      <c r="G80" s="212" t="s">
        <v>534</v>
      </c>
      <c r="H80" s="212">
        <v>16147.96559982</v>
      </c>
      <c r="I80" s="158"/>
      <c r="J80" s="3"/>
      <c r="K80" s="217"/>
      <c r="L80" s="217"/>
      <c r="M80" s="217"/>
      <c r="O80" s="230" t="s">
        <v>534</v>
      </c>
      <c r="P80" s="230">
        <v>15344.914257549999</v>
      </c>
      <c r="Q80" s="228"/>
      <c r="R80" s="148" t="s">
        <v>436</v>
      </c>
      <c r="S80" s="242"/>
      <c r="T80" s="247"/>
      <c r="U80" s="247"/>
      <c r="V80" s="247"/>
      <c r="W80" s="247"/>
      <c r="X80" s="247"/>
      <c r="Y80" s="234"/>
      <c r="Z80" s="234"/>
      <c r="AA80" s="234"/>
      <c r="AB80" s="234"/>
      <c r="AC80" s="234"/>
      <c r="AD80" s="234"/>
      <c r="AE80" s="234"/>
      <c r="AF80" s="234"/>
      <c r="AG80" s="234"/>
      <c r="AH80" s="234"/>
      <c r="AI80" s="234"/>
      <c r="AJ80" s="234"/>
      <c r="AK80" s="234"/>
      <c r="AL80" s="234"/>
      <c r="AM80" s="234"/>
      <c r="AN80" s="234" t="s">
        <v>591</v>
      </c>
      <c r="AO80" s="234">
        <v>26868508572.990002</v>
      </c>
      <c r="AP80" s="234">
        <v>80815</v>
      </c>
      <c r="AQ80" s="234">
        <v>13408</v>
      </c>
      <c r="AR80" s="234">
        <v>773931</v>
      </c>
      <c r="AS80" s="234">
        <v>1</v>
      </c>
      <c r="AT80" s="234"/>
      <c r="AU80" s="234"/>
      <c r="AV80" s="234"/>
      <c r="AW80" s="234"/>
      <c r="AX80" s="234"/>
      <c r="AY80" s="234"/>
      <c r="AZ80" s="234"/>
      <c r="BA80" s="234"/>
      <c r="BB80" s="234" t="s">
        <v>588</v>
      </c>
      <c r="BC80" s="234">
        <v>3791198272.4099998</v>
      </c>
      <c r="BD80" s="234">
        <v>13163</v>
      </c>
      <c r="BE80" s="234">
        <v>3709</v>
      </c>
      <c r="BF80" s="234">
        <v>90171</v>
      </c>
      <c r="BG80" s="234">
        <v>1</v>
      </c>
      <c r="BH80" s="234" t="s">
        <v>591</v>
      </c>
      <c r="BI80" s="234">
        <v>301551995.17000002</v>
      </c>
      <c r="BJ80" s="234">
        <v>1193</v>
      </c>
      <c r="BK80" s="234">
        <v>183</v>
      </c>
      <c r="BL80" s="234">
        <v>29859</v>
      </c>
      <c r="BM80" s="234">
        <v>1</v>
      </c>
      <c r="BN80" s="234"/>
      <c r="BO80" s="236"/>
      <c r="BP80" s="236"/>
      <c r="BQ80" s="236"/>
      <c r="BR80" s="236"/>
    </row>
    <row r="81" spans="1:70" x14ac:dyDescent="0.25">
      <c r="A81" s="144"/>
      <c r="B81" s="181" t="s">
        <v>55</v>
      </c>
      <c r="C81" s="184">
        <v>44182</v>
      </c>
      <c r="D81" s="181">
        <v>55484.284266850002</v>
      </c>
      <c r="E81" s="212">
        <v>1</v>
      </c>
      <c r="F81" s="198"/>
      <c r="G81" s="212" t="s">
        <v>535</v>
      </c>
      <c r="H81" s="212">
        <v>16919.886526779999</v>
      </c>
      <c r="I81" s="158"/>
      <c r="J81" s="3"/>
      <c r="K81" s="217"/>
      <c r="L81" s="217"/>
      <c r="M81" s="217"/>
      <c r="O81" s="230" t="s">
        <v>535</v>
      </c>
      <c r="P81" s="230">
        <v>16085.8988121</v>
      </c>
      <c r="Q81" s="228"/>
      <c r="R81" s="152"/>
      <c r="S81" s="242"/>
      <c r="T81" s="247"/>
      <c r="U81" s="247"/>
      <c r="V81" s="247"/>
      <c r="W81" s="247"/>
      <c r="X81" s="247"/>
      <c r="Y81" s="234"/>
      <c r="Z81" s="234"/>
      <c r="AA81" s="234"/>
      <c r="AB81" s="234"/>
      <c r="AC81" s="234"/>
      <c r="AD81" s="234"/>
      <c r="AE81" s="234"/>
      <c r="AF81" s="234"/>
      <c r="AG81" s="234"/>
      <c r="AH81" s="234"/>
      <c r="AI81" s="234"/>
      <c r="AJ81" s="234"/>
      <c r="AK81" s="234"/>
      <c r="AL81" s="234"/>
      <c r="AM81" s="234"/>
      <c r="AN81" s="234" t="s">
        <v>592</v>
      </c>
      <c r="AO81" s="234">
        <v>0</v>
      </c>
      <c r="AP81" s="234">
        <v>0</v>
      </c>
      <c r="AQ81" s="234">
        <v>0</v>
      </c>
      <c r="AR81" s="234">
        <v>0</v>
      </c>
      <c r="AS81" s="234">
        <v>1</v>
      </c>
      <c r="AT81" s="234"/>
      <c r="AU81" s="234"/>
      <c r="AV81" s="234"/>
      <c r="AW81" s="234"/>
      <c r="AX81" s="234"/>
      <c r="AY81" s="234"/>
      <c r="AZ81" s="234"/>
      <c r="BA81" s="234"/>
      <c r="BB81" s="234" t="s">
        <v>589</v>
      </c>
      <c r="BC81" s="234">
        <v>15605621099.32</v>
      </c>
      <c r="BD81" s="234">
        <v>58429</v>
      </c>
      <c r="BE81" s="234">
        <v>11423</v>
      </c>
      <c r="BF81" s="234">
        <v>464258</v>
      </c>
      <c r="BG81" s="234">
        <v>1</v>
      </c>
      <c r="BH81" s="234" t="s">
        <v>592</v>
      </c>
      <c r="BI81" s="234">
        <v>0</v>
      </c>
      <c r="BJ81" s="234">
        <v>0</v>
      </c>
      <c r="BK81" s="234">
        <v>0</v>
      </c>
      <c r="BL81" s="234">
        <v>0</v>
      </c>
      <c r="BM81" s="234">
        <v>1</v>
      </c>
      <c r="BN81" s="234"/>
      <c r="BO81" s="245" t="s">
        <v>458</v>
      </c>
      <c r="BP81" s="253" t="s">
        <v>550</v>
      </c>
      <c r="BQ81" s="253" t="s">
        <v>551</v>
      </c>
      <c r="BR81" s="253" t="s">
        <v>552</v>
      </c>
    </row>
    <row r="82" spans="1:70" x14ac:dyDescent="0.25">
      <c r="A82" s="144"/>
      <c r="B82" s="181" t="s">
        <v>44</v>
      </c>
      <c r="C82" s="184">
        <v>42594</v>
      </c>
      <c r="D82" s="181">
        <v>82603.124167989998</v>
      </c>
      <c r="E82" s="212">
        <v>1</v>
      </c>
      <c r="F82" s="198"/>
      <c r="G82" s="212" t="s">
        <v>299</v>
      </c>
      <c r="H82" s="212">
        <v>4223.3530693299999</v>
      </c>
      <c r="I82" s="158"/>
      <c r="J82" s="152"/>
      <c r="K82" s="217"/>
      <c r="L82" s="217"/>
      <c r="M82" s="217"/>
      <c r="O82" s="230" t="s">
        <v>299</v>
      </c>
      <c r="P82" s="230">
        <v>4144.7563077699997</v>
      </c>
      <c r="Q82" s="228"/>
      <c r="R82" s="152"/>
      <c r="S82" s="242"/>
      <c r="T82" s="247"/>
      <c r="U82" s="247"/>
      <c r="V82" s="247"/>
      <c r="W82" s="247"/>
      <c r="X82" s="247"/>
      <c r="Y82" s="234"/>
      <c r="Z82" s="234"/>
      <c r="AA82" s="234"/>
      <c r="AB82" s="234"/>
      <c r="AC82" s="234"/>
      <c r="AD82" s="234"/>
      <c r="AE82" s="234"/>
      <c r="AF82" s="234"/>
      <c r="AG82" s="234"/>
      <c r="AH82" s="234"/>
      <c r="AI82" s="234"/>
      <c r="AJ82" s="234"/>
      <c r="AK82" s="234"/>
      <c r="AL82" s="234"/>
      <c r="AM82" s="234"/>
      <c r="AN82" s="234"/>
      <c r="AO82" s="234"/>
      <c r="AP82" s="234"/>
      <c r="AQ82" s="234"/>
      <c r="AR82" s="234"/>
      <c r="AS82" s="234"/>
      <c r="AT82" s="234"/>
      <c r="AU82" s="234"/>
      <c r="AV82" s="234"/>
      <c r="AW82" s="234"/>
      <c r="AX82" s="234"/>
      <c r="AY82" s="234"/>
      <c r="AZ82" s="234"/>
      <c r="BA82" s="234"/>
      <c r="BB82" s="234" t="s">
        <v>590</v>
      </c>
      <c r="BC82" s="234">
        <v>0</v>
      </c>
      <c r="BD82" s="234">
        <v>0</v>
      </c>
      <c r="BE82" s="234">
        <v>0</v>
      </c>
      <c r="BF82" s="234">
        <v>0</v>
      </c>
      <c r="BG82" s="234">
        <v>1</v>
      </c>
      <c r="BH82" s="234"/>
      <c r="BI82" s="234"/>
      <c r="BJ82" s="234"/>
      <c r="BK82" s="234"/>
      <c r="BL82" s="234"/>
      <c r="BM82" s="234"/>
      <c r="BN82" s="234"/>
      <c r="BO82" s="236"/>
      <c r="BP82" s="252">
        <v>805011157059.43091</v>
      </c>
      <c r="BQ82" s="252">
        <v>3206466</v>
      </c>
      <c r="BR82" s="252">
        <v>436351</v>
      </c>
    </row>
    <row r="83" spans="1:70" x14ac:dyDescent="0.25">
      <c r="A83" s="14"/>
      <c r="B83" s="181" t="s">
        <v>46</v>
      </c>
      <c r="C83" s="184">
        <v>42814</v>
      </c>
      <c r="D83" s="181">
        <v>65469.71245626</v>
      </c>
      <c r="E83" s="212">
        <v>1</v>
      </c>
      <c r="F83" s="201"/>
      <c r="G83" s="212" t="s">
        <v>300</v>
      </c>
      <c r="H83" s="212">
        <v>12502.68606982</v>
      </c>
      <c r="I83" s="158"/>
      <c r="J83" s="152"/>
      <c r="K83" s="217"/>
      <c r="L83" s="217"/>
      <c r="M83" s="217"/>
      <c r="O83" s="230" t="s">
        <v>300</v>
      </c>
      <c r="P83" s="230">
        <v>12272.672139890001</v>
      </c>
      <c r="Q83" s="228"/>
      <c r="R83" s="152"/>
      <c r="S83" s="242"/>
      <c r="T83" s="247"/>
      <c r="U83" s="247"/>
      <c r="V83" s="247"/>
      <c r="W83" s="247"/>
      <c r="X83" s="247"/>
      <c r="Y83" s="234"/>
      <c r="Z83" s="234"/>
      <c r="AA83" s="234"/>
      <c r="AB83" s="234"/>
      <c r="AC83" s="234"/>
      <c r="AD83" s="234"/>
      <c r="AE83" s="234"/>
      <c r="AF83" s="234"/>
      <c r="AG83" s="234"/>
      <c r="AH83" s="234"/>
      <c r="AI83" s="234"/>
      <c r="AJ83" s="234"/>
      <c r="AK83" s="234"/>
      <c r="AL83" s="234"/>
      <c r="AM83" s="234"/>
      <c r="AN83" s="234"/>
      <c r="AO83" s="234"/>
      <c r="AP83" s="234"/>
      <c r="AQ83" s="234"/>
      <c r="AR83" s="234"/>
      <c r="AS83" s="234"/>
      <c r="AT83" s="234"/>
      <c r="AU83" s="234"/>
      <c r="AV83" s="234"/>
      <c r="AW83" s="234"/>
      <c r="AX83" s="234"/>
      <c r="AY83" s="234"/>
      <c r="AZ83" s="234"/>
      <c r="BA83" s="234"/>
      <c r="BB83" s="234" t="s">
        <v>591</v>
      </c>
      <c r="BC83" s="234">
        <v>11839564897.9</v>
      </c>
      <c r="BD83" s="234">
        <v>45424</v>
      </c>
      <c r="BE83" s="234">
        <v>7499</v>
      </c>
      <c r="BF83" s="234">
        <v>567710</v>
      </c>
      <c r="BG83" s="234">
        <v>1</v>
      </c>
      <c r="BH83" s="234"/>
      <c r="BI83" s="234"/>
      <c r="BJ83" s="234"/>
      <c r="BK83" s="234"/>
      <c r="BL83" s="234"/>
      <c r="BM83" s="234"/>
      <c r="BN83" s="234"/>
      <c r="BO83" s="236"/>
      <c r="BP83" s="236"/>
      <c r="BQ83" s="236"/>
      <c r="BR83" s="236"/>
    </row>
    <row r="84" spans="1:70" x14ac:dyDescent="0.25">
      <c r="A84" s="144"/>
      <c r="B84" s="181" t="s">
        <v>42</v>
      </c>
      <c r="C84" s="184">
        <v>43125</v>
      </c>
      <c r="D84" s="181">
        <v>61684.771932919997</v>
      </c>
      <c r="E84" s="212">
        <v>1</v>
      </c>
      <c r="F84" s="202"/>
      <c r="G84" s="212" t="s">
        <v>301</v>
      </c>
      <c r="H84" s="212">
        <v>4013.2238565500002</v>
      </c>
      <c r="I84" s="158"/>
      <c r="J84" s="152"/>
      <c r="K84" s="217"/>
      <c r="L84" s="217"/>
      <c r="M84" s="217"/>
      <c r="O84" s="230" t="s">
        <v>301</v>
      </c>
      <c r="P84" s="230">
        <v>3740.04383349</v>
      </c>
      <c r="Q84" s="228"/>
      <c r="R84" s="152"/>
      <c r="S84" s="242"/>
      <c r="T84" s="247"/>
      <c r="U84" s="247"/>
      <c r="V84" s="247"/>
      <c r="W84" s="247"/>
      <c r="X84" s="247"/>
      <c r="Y84" s="234"/>
      <c r="Z84" s="234"/>
      <c r="AA84" s="234"/>
      <c r="AB84" s="234"/>
      <c r="AC84" s="234"/>
      <c r="AD84" s="234"/>
      <c r="AE84" s="234"/>
      <c r="AF84" s="234"/>
      <c r="AG84" s="234"/>
      <c r="AH84" s="234"/>
      <c r="AI84" s="234"/>
      <c r="AJ84" s="234"/>
      <c r="AK84" s="234"/>
      <c r="AL84" s="234"/>
      <c r="AM84" s="234"/>
      <c r="AN84" s="234"/>
      <c r="AO84" s="234"/>
      <c r="AP84" s="234"/>
      <c r="AQ84" s="234"/>
      <c r="AR84" s="234"/>
      <c r="AS84" s="234"/>
      <c r="AT84" s="234"/>
      <c r="AU84" s="234"/>
      <c r="AV84" s="234"/>
      <c r="AW84" s="234"/>
      <c r="AX84" s="234"/>
      <c r="AY84" s="234"/>
      <c r="AZ84" s="234"/>
      <c r="BA84" s="234"/>
      <c r="BB84" s="234" t="s">
        <v>592</v>
      </c>
      <c r="BC84" s="234">
        <v>0</v>
      </c>
      <c r="BD84" s="234">
        <v>0</v>
      </c>
      <c r="BE84" s="234">
        <v>0</v>
      </c>
      <c r="BF84" s="234">
        <v>0</v>
      </c>
      <c r="BG84" s="234">
        <v>1</v>
      </c>
      <c r="BH84" s="234"/>
      <c r="BI84" s="234"/>
      <c r="BJ84" s="234"/>
      <c r="BK84" s="234"/>
      <c r="BL84" s="234"/>
      <c r="BM84" s="234"/>
      <c r="BN84" s="234"/>
      <c r="BO84" s="245" t="s">
        <v>459</v>
      </c>
      <c r="BP84" s="253" t="s">
        <v>550</v>
      </c>
      <c r="BQ84" s="253" t="s">
        <v>551</v>
      </c>
      <c r="BR84" s="253" t="s">
        <v>552</v>
      </c>
    </row>
    <row r="85" spans="1:70" x14ac:dyDescent="0.25">
      <c r="A85" s="144"/>
      <c r="B85" s="181" t="s">
        <v>542</v>
      </c>
      <c r="C85" s="184">
        <v>42115</v>
      </c>
      <c r="D85" s="181">
        <v>1374.4866460000001</v>
      </c>
      <c r="E85" s="212">
        <v>1</v>
      </c>
      <c r="F85" s="202"/>
      <c r="G85" s="212" t="s">
        <v>71</v>
      </c>
      <c r="H85" s="212">
        <v>12559.369361999999</v>
      </c>
      <c r="I85" s="158"/>
      <c r="J85" s="152"/>
      <c r="K85" s="217"/>
      <c r="L85" s="217"/>
      <c r="M85" s="217"/>
      <c r="O85" s="230" t="s">
        <v>71</v>
      </c>
      <c r="P85" s="230">
        <v>8606.5487148400007</v>
      </c>
      <c r="Q85" s="228"/>
      <c r="R85" s="152"/>
      <c r="S85" s="242"/>
      <c r="T85" s="247"/>
      <c r="U85" s="247"/>
      <c r="V85" s="247"/>
      <c r="W85" s="247"/>
      <c r="X85" s="247"/>
      <c r="Y85" s="234"/>
      <c r="Z85" s="234"/>
      <c r="AA85" s="234"/>
      <c r="AB85" s="234"/>
      <c r="AC85" s="234"/>
      <c r="AD85" s="234"/>
      <c r="AE85" s="234"/>
      <c r="AF85" s="234"/>
      <c r="AG85" s="234"/>
      <c r="AH85" s="234"/>
      <c r="AI85" s="234"/>
      <c r="AJ85" s="234"/>
      <c r="AK85" s="234"/>
      <c r="AL85" s="234"/>
      <c r="AM85" s="234"/>
      <c r="AN85" s="234"/>
      <c r="AO85" s="234"/>
      <c r="AP85" s="234"/>
      <c r="AQ85" s="234"/>
      <c r="AR85" s="234"/>
      <c r="AS85" s="234"/>
      <c r="AT85" s="234"/>
      <c r="AU85" s="234"/>
      <c r="AV85" s="234"/>
      <c r="AW85" s="234"/>
      <c r="AX85" s="234"/>
      <c r="AY85" s="234"/>
      <c r="AZ85" s="234"/>
      <c r="BA85" s="234"/>
      <c r="BB85" s="234"/>
      <c r="BC85" s="234"/>
      <c r="BD85" s="234"/>
      <c r="BE85" s="234"/>
      <c r="BF85" s="234"/>
      <c r="BG85" s="234"/>
      <c r="BH85" s="234"/>
      <c r="BI85" s="234"/>
      <c r="BJ85" s="234"/>
      <c r="BK85" s="234"/>
      <c r="BL85" s="234"/>
      <c r="BM85" s="234"/>
      <c r="BN85" s="234"/>
      <c r="BO85" s="236"/>
      <c r="BP85" s="252">
        <v>4720230144.5299902</v>
      </c>
      <c r="BQ85" s="252">
        <v>304220</v>
      </c>
      <c r="BR85" s="252">
        <v>27189</v>
      </c>
    </row>
    <row r="86" spans="1:70" x14ac:dyDescent="0.25">
      <c r="A86" s="144"/>
      <c r="B86" s="181" t="s">
        <v>543</v>
      </c>
      <c r="C86" s="184">
        <v>42118</v>
      </c>
      <c r="D86" s="181">
        <v>1225.1600000000001</v>
      </c>
      <c r="E86" s="212">
        <v>1</v>
      </c>
      <c r="F86" s="202"/>
      <c r="G86" s="212" t="s">
        <v>73</v>
      </c>
      <c r="H86" s="212">
        <v>41510.048924739996</v>
      </c>
      <c r="I86" s="158"/>
      <c r="J86" s="152"/>
      <c r="K86" s="217"/>
      <c r="L86" s="217"/>
      <c r="M86" s="217"/>
      <c r="O86" s="230" t="s">
        <v>73</v>
      </c>
      <c r="P86" s="230">
        <v>37945.212430040003</v>
      </c>
      <c r="Q86" s="228"/>
      <c r="R86" s="152"/>
      <c r="S86" s="242"/>
      <c r="T86" s="247"/>
      <c r="U86" s="247"/>
      <c r="V86" s="247"/>
      <c r="W86" s="247"/>
      <c r="X86" s="247"/>
      <c r="Y86" s="234"/>
      <c r="Z86" s="234"/>
      <c r="AA86" s="234"/>
      <c r="AB86" s="234"/>
      <c r="AC86" s="234"/>
      <c r="AD86" s="234"/>
      <c r="AE86" s="234"/>
      <c r="AF86" s="234"/>
      <c r="AG86" s="234"/>
      <c r="AH86" s="234"/>
      <c r="AI86" s="234"/>
      <c r="AJ86" s="234"/>
      <c r="AK86" s="234"/>
      <c r="AL86" s="234"/>
      <c r="AM86" s="234"/>
      <c r="AN86" s="234"/>
      <c r="AO86" s="234"/>
      <c r="AP86" s="234"/>
      <c r="AQ86" s="234"/>
      <c r="AR86" s="234"/>
      <c r="AS86" s="234"/>
      <c r="AT86" s="234"/>
      <c r="AU86" s="234"/>
      <c r="AV86" s="234"/>
      <c r="AW86" s="234"/>
      <c r="AX86" s="234"/>
      <c r="AY86" s="234"/>
      <c r="AZ86" s="234"/>
      <c r="BA86" s="234"/>
      <c r="BB86" s="234"/>
      <c r="BC86" s="234"/>
      <c r="BD86" s="234"/>
      <c r="BE86" s="234"/>
      <c r="BF86" s="234"/>
      <c r="BG86" s="234"/>
      <c r="BH86" s="234"/>
      <c r="BI86" s="234"/>
      <c r="BJ86" s="234"/>
      <c r="BK86" s="234"/>
      <c r="BL86" s="234"/>
      <c r="BM86" s="234"/>
      <c r="BN86" s="234"/>
      <c r="BO86" s="234"/>
      <c r="BP86" s="234"/>
      <c r="BQ86" s="234"/>
      <c r="BR86" s="234"/>
    </row>
    <row r="87" spans="1:70" x14ac:dyDescent="0.25">
      <c r="A87" s="146"/>
      <c r="B87" s="181" t="s">
        <v>544</v>
      </c>
      <c r="C87" s="184">
        <v>42143</v>
      </c>
      <c r="D87" s="181">
        <v>1310.1099999999999</v>
      </c>
      <c r="E87" s="212">
        <v>1</v>
      </c>
      <c r="F87" s="202"/>
      <c r="G87" s="212" t="s">
        <v>75</v>
      </c>
      <c r="H87" s="212">
        <v>30620.373010359999</v>
      </c>
      <c r="I87" s="158"/>
      <c r="J87" s="152"/>
      <c r="K87" s="217"/>
      <c r="L87" s="217"/>
      <c r="M87" s="217"/>
      <c r="O87" s="230" t="s">
        <v>75</v>
      </c>
      <c r="P87" s="230">
        <v>30022.98599229</v>
      </c>
      <c r="Q87" s="228"/>
      <c r="R87" s="152"/>
      <c r="S87" s="242"/>
      <c r="T87" s="247"/>
      <c r="U87" s="247"/>
      <c r="V87" s="247"/>
      <c r="W87" s="247"/>
      <c r="X87" s="247"/>
      <c r="Y87" s="234"/>
      <c r="Z87" s="234"/>
      <c r="AA87" s="234"/>
      <c r="AB87" s="234"/>
      <c r="AC87" s="234"/>
      <c r="AD87" s="234"/>
      <c r="AE87" s="234"/>
      <c r="AF87" s="234"/>
      <c r="AG87" s="234"/>
      <c r="AH87" s="234"/>
      <c r="AI87" s="234"/>
      <c r="AJ87" s="234"/>
      <c r="AK87" s="234"/>
      <c r="AL87" s="234"/>
      <c r="AM87" s="234"/>
      <c r="AN87" s="234"/>
      <c r="AO87" s="234"/>
      <c r="AP87" s="234"/>
      <c r="AQ87" s="234"/>
      <c r="AR87" s="234"/>
      <c r="AS87" s="234"/>
      <c r="AT87" s="234"/>
      <c r="AU87" s="234"/>
      <c r="AV87" s="234"/>
      <c r="AW87" s="234"/>
      <c r="AX87" s="234"/>
      <c r="AY87" s="234"/>
      <c r="AZ87" s="234"/>
      <c r="BA87" s="234"/>
      <c r="BB87" s="234"/>
      <c r="BC87" s="234"/>
      <c r="BD87" s="234"/>
      <c r="BE87" s="234"/>
      <c r="BF87" s="234"/>
      <c r="BG87" s="234"/>
      <c r="BH87" s="234"/>
      <c r="BI87" s="234"/>
      <c r="BJ87" s="234"/>
      <c r="BK87" s="234"/>
      <c r="BL87" s="234"/>
      <c r="BM87" s="234"/>
      <c r="BN87" s="234"/>
      <c r="BO87" s="245" t="s">
        <v>474</v>
      </c>
      <c r="BP87" s="253" t="s">
        <v>553</v>
      </c>
      <c r="BQ87" s="234"/>
      <c r="BR87" s="234"/>
    </row>
    <row r="88" spans="1:70" x14ac:dyDescent="0.25">
      <c r="A88" s="146"/>
      <c r="B88" s="181" t="s">
        <v>545</v>
      </c>
      <c r="C88" s="184">
        <v>42312</v>
      </c>
      <c r="D88" s="181">
        <v>1315.4607390000001</v>
      </c>
      <c r="E88" s="212">
        <v>1</v>
      </c>
      <c r="F88" s="198"/>
      <c r="G88" s="212" t="s">
        <v>77</v>
      </c>
      <c r="H88" s="212">
        <v>64149.234681100002</v>
      </c>
      <c r="I88" s="158"/>
      <c r="J88" s="152"/>
      <c r="K88" s="217"/>
      <c r="L88" s="217"/>
      <c r="M88" s="217"/>
      <c r="O88" s="230" t="s">
        <v>77</v>
      </c>
      <c r="P88" s="230">
        <v>63523.522916720001</v>
      </c>
      <c r="Q88" s="228"/>
      <c r="R88" s="152"/>
      <c r="S88" s="236"/>
      <c r="T88" s="236"/>
      <c r="U88" s="236"/>
      <c r="V88" s="236"/>
      <c r="W88" s="236"/>
      <c r="X88" s="236"/>
      <c r="Y88" s="234"/>
      <c r="Z88" s="234"/>
      <c r="AA88" s="234"/>
      <c r="AB88" s="234"/>
      <c r="AC88" s="234"/>
      <c r="AD88" s="234"/>
      <c r="AE88" s="234"/>
      <c r="AF88" s="234"/>
      <c r="AG88" s="234"/>
      <c r="AH88" s="234"/>
      <c r="AI88" s="234"/>
      <c r="AJ88" s="234"/>
      <c r="AK88" s="234"/>
      <c r="AL88" s="234"/>
      <c r="AM88" s="234"/>
      <c r="AN88" s="234"/>
      <c r="AO88" s="234"/>
      <c r="AP88" s="234"/>
      <c r="AQ88" s="234"/>
      <c r="AR88" s="234"/>
      <c r="AS88" s="234"/>
      <c r="AT88" s="234"/>
      <c r="AU88" s="234"/>
      <c r="AV88" s="234"/>
      <c r="AW88" s="234"/>
      <c r="AX88" s="234"/>
      <c r="AY88" s="234"/>
      <c r="AZ88" s="234"/>
      <c r="BA88" s="234"/>
      <c r="BB88" s="234"/>
      <c r="BC88" s="234"/>
      <c r="BD88" s="234"/>
      <c r="BE88" s="234"/>
      <c r="BF88" s="234"/>
      <c r="BG88" s="234"/>
      <c r="BH88" s="234"/>
      <c r="BI88" s="234"/>
      <c r="BJ88" s="234"/>
      <c r="BK88" s="234"/>
      <c r="BL88" s="234"/>
      <c r="BM88" s="234"/>
      <c r="BN88" s="234"/>
      <c r="BO88" s="236"/>
      <c r="BP88" s="252">
        <v>114681</v>
      </c>
      <c r="BQ88" s="234"/>
      <c r="BR88" s="234"/>
    </row>
    <row r="89" spans="1:70" x14ac:dyDescent="0.25">
      <c r="A89" s="14"/>
      <c r="B89" s="181" t="s">
        <v>546</v>
      </c>
      <c r="C89" s="184">
        <v>42312</v>
      </c>
      <c r="D89" s="181">
        <v>1209.71</v>
      </c>
      <c r="E89" s="212">
        <v>1</v>
      </c>
      <c r="F89" s="198"/>
      <c r="G89" s="212" t="s">
        <v>302</v>
      </c>
      <c r="H89" s="212">
        <v>10565.41267279</v>
      </c>
      <c r="I89" s="158"/>
      <c r="J89" s="152"/>
      <c r="K89" s="217"/>
      <c r="L89" s="217"/>
      <c r="M89" s="217"/>
      <c r="O89" s="230" t="s">
        <v>302</v>
      </c>
      <c r="P89" s="230">
        <v>10383.122324329999</v>
      </c>
      <c r="Q89" s="228"/>
      <c r="S89" s="234"/>
      <c r="T89" s="234"/>
      <c r="U89" s="234"/>
      <c r="V89" s="234"/>
      <c r="W89" s="234"/>
      <c r="X89" s="234"/>
      <c r="Y89" s="234"/>
      <c r="Z89" s="234"/>
      <c r="AA89" s="234"/>
      <c r="AB89" s="234"/>
      <c r="AC89" s="234"/>
      <c r="AD89" s="234"/>
      <c r="AE89" s="234"/>
      <c r="AF89" s="234"/>
      <c r="AG89" s="234"/>
      <c r="AH89" s="234"/>
      <c r="AI89" s="234"/>
      <c r="AJ89" s="234"/>
      <c r="AK89" s="234"/>
      <c r="AL89" s="234"/>
      <c r="AM89" s="234"/>
      <c r="AN89" s="234"/>
      <c r="AO89" s="234"/>
      <c r="AP89" s="234"/>
      <c r="AQ89" s="234"/>
      <c r="AR89" s="234"/>
      <c r="AS89" s="234"/>
      <c r="AT89" s="234"/>
      <c r="AU89" s="234"/>
      <c r="AV89" s="234"/>
      <c r="AW89" s="234"/>
      <c r="AX89" s="234"/>
      <c r="AY89" s="234"/>
      <c r="AZ89" s="234"/>
      <c r="BA89" s="234"/>
      <c r="BB89" s="234"/>
      <c r="BC89" s="234"/>
      <c r="BD89" s="234"/>
      <c r="BE89" s="234"/>
      <c r="BF89" s="234"/>
      <c r="BG89" s="234"/>
      <c r="BH89" s="234"/>
      <c r="BI89" s="234"/>
      <c r="BJ89" s="234"/>
      <c r="BK89" s="234"/>
      <c r="BL89" s="234"/>
      <c r="BM89" s="234"/>
      <c r="BN89" s="234"/>
      <c r="BO89" s="236"/>
      <c r="BP89" s="252"/>
      <c r="BQ89" s="234"/>
      <c r="BR89" s="234"/>
    </row>
    <row r="90" spans="1:70" x14ac:dyDescent="0.25">
      <c r="A90" s="144"/>
      <c r="B90" s="181" t="s">
        <v>547</v>
      </c>
      <c r="C90" s="184">
        <v>42594</v>
      </c>
      <c r="D90" s="181">
        <v>1327.18</v>
      </c>
      <c r="E90" s="212">
        <v>1</v>
      </c>
      <c r="F90" s="202"/>
      <c r="G90" s="212" t="s">
        <v>303</v>
      </c>
      <c r="H90" s="212">
        <v>4650.6116493299996</v>
      </c>
      <c r="I90" s="158"/>
      <c r="J90" s="152"/>
      <c r="K90" s="217"/>
      <c r="L90" s="217"/>
      <c r="M90" s="217"/>
      <c r="O90" s="230" t="s">
        <v>303</v>
      </c>
      <c r="P90" s="230">
        <v>4444.70108033</v>
      </c>
      <c r="Q90" s="228"/>
      <c r="S90" s="234"/>
      <c r="T90" s="234"/>
      <c r="U90" s="234"/>
      <c r="V90" s="234"/>
      <c r="W90" s="234"/>
      <c r="X90" s="234"/>
      <c r="Y90" s="234"/>
      <c r="Z90" s="234"/>
      <c r="AA90" s="234"/>
      <c r="AB90" s="234"/>
      <c r="AC90" s="234"/>
      <c r="AD90" s="234"/>
      <c r="AE90" s="234"/>
      <c r="AF90" s="234"/>
      <c r="AG90" s="234"/>
      <c r="AH90" s="234"/>
      <c r="AI90" s="234"/>
      <c r="AJ90" s="234"/>
      <c r="AK90" s="234"/>
      <c r="AL90" s="234"/>
      <c r="AM90" s="234"/>
      <c r="AN90" s="234"/>
      <c r="AO90" s="234"/>
      <c r="AP90" s="234"/>
      <c r="AQ90" s="234"/>
      <c r="AR90" s="234"/>
      <c r="AS90" s="234"/>
      <c r="AT90" s="234"/>
      <c r="AU90" s="234"/>
      <c r="AV90" s="234"/>
      <c r="AW90" s="234"/>
      <c r="AX90" s="234"/>
      <c r="AY90" s="234"/>
      <c r="AZ90" s="234"/>
      <c r="BA90" s="234"/>
      <c r="BB90" s="234"/>
      <c r="BC90" s="234"/>
      <c r="BD90" s="234"/>
      <c r="BE90" s="234"/>
      <c r="BF90" s="234"/>
      <c r="BG90" s="234"/>
      <c r="BH90" s="234"/>
      <c r="BI90" s="234"/>
      <c r="BJ90" s="234"/>
      <c r="BK90" s="234"/>
      <c r="BL90" s="234"/>
      <c r="BM90" s="234"/>
      <c r="BN90" s="234"/>
      <c r="BO90" s="245" t="s">
        <v>475</v>
      </c>
      <c r="BP90" s="253" t="s">
        <v>553</v>
      </c>
      <c r="BQ90" s="234"/>
      <c r="BR90" s="234"/>
    </row>
    <row r="91" spans="1:70" x14ac:dyDescent="0.25">
      <c r="A91" s="144"/>
      <c r="B91" s="181" t="s">
        <v>548</v>
      </c>
      <c r="C91" s="184">
        <v>42118</v>
      </c>
      <c r="D91" s="181">
        <v>1238.74</v>
      </c>
      <c r="E91" s="212">
        <v>1</v>
      </c>
      <c r="F91" s="202"/>
      <c r="G91" s="212" t="s">
        <v>87</v>
      </c>
      <c r="H91" s="212">
        <v>3613.2066434399999</v>
      </c>
      <c r="I91" s="158"/>
      <c r="J91" s="152"/>
      <c r="K91" s="217"/>
      <c r="L91" s="217"/>
      <c r="M91" s="217"/>
      <c r="O91" s="230" t="s">
        <v>87</v>
      </c>
      <c r="P91" s="230">
        <v>3547.21032139</v>
      </c>
      <c r="Q91" s="228"/>
      <c r="S91" s="234"/>
      <c r="T91" s="234"/>
      <c r="U91" s="234"/>
      <c r="V91" s="234"/>
      <c r="W91" s="234"/>
      <c r="X91" s="234"/>
      <c r="Y91" s="234"/>
      <c r="Z91" s="234"/>
      <c r="AA91" s="234"/>
      <c r="AB91" s="234"/>
      <c r="AC91" s="234"/>
      <c r="AD91" s="234"/>
      <c r="AE91" s="234"/>
      <c r="AF91" s="234"/>
      <c r="AG91" s="234"/>
      <c r="AH91" s="234"/>
      <c r="AI91" s="234"/>
      <c r="AJ91" s="234"/>
      <c r="AK91" s="234"/>
      <c r="AL91" s="234"/>
      <c r="AM91" s="234"/>
      <c r="AN91" s="234"/>
      <c r="AO91" s="234"/>
      <c r="AP91" s="234"/>
      <c r="AQ91" s="234"/>
      <c r="AR91" s="234"/>
      <c r="AS91" s="234"/>
      <c r="AT91" s="234"/>
      <c r="AU91" s="234"/>
      <c r="AV91" s="234"/>
      <c r="AW91" s="234"/>
      <c r="AX91" s="234"/>
      <c r="AY91" s="234"/>
      <c r="AZ91" s="234"/>
      <c r="BA91" s="234"/>
      <c r="BB91" s="234"/>
      <c r="BC91" s="234"/>
      <c r="BD91" s="234"/>
      <c r="BE91" s="234"/>
      <c r="BF91" s="234"/>
      <c r="BG91" s="234"/>
      <c r="BH91" s="234"/>
      <c r="BI91" s="234"/>
      <c r="BJ91" s="234"/>
      <c r="BK91" s="234"/>
      <c r="BL91" s="234"/>
      <c r="BM91" s="234"/>
      <c r="BN91" s="234"/>
      <c r="BO91" s="236"/>
      <c r="BP91" s="252">
        <v>43126</v>
      </c>
      <c r="BQ91" s="234"/>
      <c r="BR91" s="234"/>
    </row>
    <row r="92" spans="1:70" x14ac:dyDescent="0.25">
      <c r="A92" s="144"/>
      <c r="B92" s="181" t="s">
        <v>549</v>
      </c>
      <c r="C92" s="184">
        <v>42118</v>
      </c>
      <c r="D92" s="181">
        <v>1315.36</v>
      </c>
      <c r="E92" s="212">
        <v>1</v>
      </c>
      <c r="F92" s="202"/>
      <c r="G92" s="212" t="s">
        <v>79</v>
      </c>
      <c r="H92" s="212">
        <v>19449.617354679998</v>
      </c>
      <c r="I92" s="158"/>
      <c r="J92" s="152"/>
      <c r="K92" s="217"/>
      <c r="L92" s="217"/>
      <c r="M92" s="217"/>
      <c r="O92" s="230" t="s">
        <v>79</v>
      </c>
      <c r="P92" s="230">
        <v>18944.04537553</v>
      </c>
      <c r="Q92" s="228"/>
      <c r="S92" s="234"/>
      <c r="T92" s="234"/>
      <c r="U92" s="234"/>
      <c r="V92" s="234"/>
      <c r="W92" s="234"/>
      <c r="X92" s="234"/>
      <c r="Y92" s="234"/>
      <c r="Z92" s="234"/>
      <c r="AA92" s="234"/>
      <c r="AB92" s="234"/>
      <c r="AC92" s="234"/>
      <c r="AD92" s="234"/>
      <c r="AE92" s="234"/>
      <c r="AF92" s="234"/>
      <c r="AG92" s="234"/>
      <c r="AH92" s="234"/>
      <c r="AI92" s="234"/>
      <c r="AJ92" s="234"/>
      <c r="AK92" s="234"/>
      <c r="AL92" s="234"/>
      <c r="AM92" s="234"/>
      <c r="AN92" s="234"/>
      <c r="AO92" s="234"/>
      <c r="AP92" s="234"/>
      <c r="AQ92" s="234"/>
      <c r="AR92" s="234"/>
      <c r="AS92" s="234"/>
      <c r="AT92" s="234"/>
      <c r="AU92" s="234"/>
      <c r="AV92" s="234"/>
      <c r="AW92" s="234"/>
      <c r="AX92" s="234"/>
      <c r="AY92" s="234"/>
      <c r="AZ92" s="234"/>
      <c r="BA92" s="234"/>
      <c r="BB92" s="234"/>
      <c r="BC92" s="234"/>
      <c r="BD92" s="234"/>
      <c r="BE92" s="234"/>
      <c r="BF92" s="234"/>
      <c r="BG92" s="234"/>
      <c r="BH92" s="234"/>
      <c r="BI92" s="234"/>
      <c r="BJ92" s="234"/>
      <c r="BK92" s="234"/>
      <c r="BL92" s="234"/>
      <c r="BM92" s="234"/>
      <c r="BN92" s="234"/>
      <c r="BO92" s="234"/>
      <c r="BP92" s="234"/>
      <c r="BQ92" s="234"/>
      <c r="BR92" s="234"/>
    </row>
    <row r="93" spans="1:70" x14ac:dyDescent="0.25">
      <c r="A93" s="146"/>
      <c r="B93" s="181" t="s">
        <v>48</v>
      </c>
      <c r="C93" s="184">
        <v>42783</v>
      </c>
      <c r="D93" s="181">
        <v>8292.5284918300003</v>
      </c>
      <c r="E93" s="212">
        <v>1</v>
      </c>
      <c r="F93" s="202"/>
      <c r="G93" s="212" t="s">
        <v>304</v>
      </c>
      <c r="H93" s="212">
        <v>873.64813821999996</v>
      </c>
      <c r="I93" s="158"/>
      <c r="J93" s="152"/>
      <c r="K93" s="217"/>
      <c r="L93" s="217"/>
      <c r="M93" s="217"/>
      <c r="O93" s="230" t="s">
        <v>304</v>
      </c>
      <c r="P93" s="230">
        <v>848.22106554000004</v>
      </c>
      <c r="Q93" s="228"/>
      <c r="S93" s="234"/>
      <c r="T93" s="234"/>
      <c r="U93" s="234"/>
      <c r="V93" s="234"/>
      <c r="W93" s="234"/>
      <c r="X93" s="234"/>
      <c r="Y93" s="234"/>
      <c r="Z93" s="234"/>
      <c r="AA93" s="234"/>
      <c r="AB93" s="234"/>
      <c r="AC93" s="234"/>
      <c r="AD93" s="234"/>
      <c r="AE93" s="234"/>
      <c r="AF93" s="234"/>
      <c r="AG93" s="234"/>
      <c r="AH93" s="234"/>
      <c r="AI93" s="234"/>
      <c r="AJ93" s="234"/>
      <c r="AK93" s="234"/>
      <c r="AL93" s="234"/>
      <c r="AM93" s="234"/>
      <c r="AN93" s="234"/>
      <c r="AO93" s="234"/>
      <c r="AP93" s="234"/>
      <c r="AQ93" s="234"/>
      <c r="AR93" s="234"/>
      <c r="AS93" s="234"/>
      <c r="AT93" s="234"/>
      <c r="AU93" s="234"/>
      <c r="AV93" s="234"/>
      <c r="AW93" s="234"/>
      <c r="AX93" s="234"/>
      <c r="AY93" s="234"/>
      <c r="AZ93" s="234"/>
      <c r="BA93" s="234"/>
      <c r="BB93" s="234"/>
      <c r="BC93" s="234"/>
      <c r="BD93" s="234"/>
      <c r="BE93" s="234"/>
      <c r="BF93" s="234"/>
      <c r="BG93" s="234"/>
      <c r="BH93" s="234"/>
      <c r="BI93" s="234"/>
      <c r="BJ93" s="234"/>
      <c r="BK93" s="234"/>
      <c r="BL93" s="234"/>
      <c r="BM93" s="234"/>
      <c r="BN93" s="234"/>
      <c r="BO93" s="234"/>
      <c r="BP93" s="234"/>
      <c r="BQ93" s="234"/>
      <c r="BR93" s="234"/>
    </row>
    <row r="94" spans="1:70" x14ac:dyDescent="0.25">
      <c r="B94" s="181" t="s">
        <v>531</v>
      </c>
      <c r="C94" s="184">
        <v>44182</v>
      </c>
      <c r="D94" s="181">
        <v>62448.128081130002</v>
      </c>
      <c r="E94" s="212">
        <v>1</v>
      </c>
      <c r="F94" s="198"/>
      <c r="G94" s="212" t="s">
        <v>85</v>
      </c>
      <c r="H94" s="212">
        <v>3897.8898316499999</v>
      </c>
      <c r="I94" s="158"/>
      <c r="J94" s="152"/>
      <c r="K94" s="217"/>
      <c r="L94" s="217"/>
      <c r="M94" s="217"/>
      <c r="O94" s="230" t="s">
        <v>85</v>
      </c>
      <c r="P94" s="230">
        <v>4107.8764708799999</v>
      </c>
      <c r="Q94" s="228"/>
      <c r="S94" s="234"/>
      <c r="T94" s="234"/>
      <c r="U94" s="234"/>
      <c r="V94" s="234"/>
      <c r="W94" s="234"/>
      <c r="X94" s="234"/>
      <c r="Y94" s="234"/>
      <c r="Z94" s="234"/>
      <c r="AA94" s="234"/>
      <c r="AB94" s="234"/>
      <c r="AC94" s="234"/>
      <c r="AD94" s="234"/>
      <c r="AE94" s="234"/>
      <c r="AF94" s="234"/>
      <c r="AG94" s="234"/>
      <c r="AH94" s="234"/>
      <c r="AI94" s="234"/>
      <c r="AJ94" s="234"/>
      <c r="AK94" s="234"/>
      <c r="AL94" s="234"/>
      <c r="AM94" s="234"/>
      <c r="AN94" s="234"/>
      <c r="AO94" s="234"/>
      <c r="AP94" s="234"/>
      <c r="AQ94" s="234"/>
      <c r="AR94" s="234"/>
      <c r="AS94" s="234"/>
      <c r="AT94" s="234"/>
      <c r="AU94" s="234"/>
      <c r="AV94" s="234"/>
      <c r="AW94" s="234"/>
      <c r="AX94" s="234"/>
      <c r="AY94" s="234"/>
      <c r="AZ94" s="234"/>
      <c r="BA94" s="234"/>
      <c r="BB94" s="234"/>
      <c r="BC94" s="234"/>
      <c r="BD94" s="234"/>
      <c r="BE94" s="234"/>
      <c r="BF94" s="234"/>
      <c r="BG94" s="234"/>
      <c r="BH94" s="234"/>
      <c r="BI94" s="234"/>
      <c r="BJ94" s="234"/>
      <c r="BK94" s="234"/>
      <c r="BL94" s="234"/>
      <c r="BM94" s="234"/>
      <c r="BN94" s="234"/>
      <c r="BO94" s="234"/>
      <c r="BP94" s="234"/>
      <c r="BQ94" s="234"/>
      <c r="BR94" s="234"/>
    </row>
    <row r="95" spans="1:70" x14ac:dyDescent="0.25">
      <c r="A95" s="14"/>
      <c r="B95" s="181" t="s">
        <v>532</v>
      </c>
      <c r="C95" s="184">
        <v>43125</v>
      </c>
      <c r="D95" s="181">
        <v>59875.289842060003</v>
      </c>
      <c r="E95" s="212">
        <v>1</v>
      </c>
      <c r="F95" s="198"/>
      <c r="G95" s="212" t="s">
        <v>305</v>
      </c>
      <c r="H95" s="212">
        <v>1438.5026849999999</v>
      </c>
      <c r="I95" s="158"/>
      <c r="J95" s="152"/>
      <c r="K95" s="217"/>
      <c r="L95" s="217"/>
      <c r="M95" s="217"/>
      <c r="O95" s="230" t="s">
        <v>305</v>
      </c>
      <c r="P95" s="230">
        <v>1518.10325891</v>
      </c>
      <c r="Q95" s="228"/>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234"/>
      <c r="AP95" s="234"/>
      <c r="AQ95" s="234"/>
      <c r="AR95" s="234"/>
      <c r="AS95" s="234"/>
      <c r="AT95" s="234"/>
      <c r="AU95" s="234"/>
      <c r="AV95" s="234"/>
      <c r="AW95" s="234"/>
      <c r="AX95" s="234"/>
      <c r="AY95" s="234"/>
      <c r="AZ95" s="234"/>
      <c r="BA95" s="234"/>
      <c r="BB95" s="234"/>
      <c r="BC95" s="234"/>
      <c r="BD95" s="234"/>
      <c r="BE95" s="234"/>
      <c r="BF95" s="234"/>
      <c r="BG95" s="234"/>
      <c r="BH95" s="234"/>
      <c r="BI95" s="234"/>
      <c r="BJ95" s="234"/>
      <c r="BK95" s="234"/>
      <c r="BL95" s="234"/>
      <c r="BM95" s="234"/>
      <c r="BN95" s="234"/>
      <c r="BO95" s="234"/>
      <c r="BP95" s="234"/>
      <c r="BQ95" s="234"/>
      <c r="BR95" s="234"/>
    </row>
    <row r="96" spans="1:70" x14ac:dyDescent="0.25">
      <c r="A96" s="144"/>
      <c r="B96" s="181" t="s">
        <v>267</v>
      </c>
      <c r="C96" s="184">
        <v>43125</v>
      </c>
      <c r="D96" s="181">
        <v>4957.9597465699999</v>
      </c>
      <c r="E96" s="212">
        <v>1</v>
      </c>
      <c r="F96" s="202"/>
      <c r="G96" s="212" t="s">
        <v>81</v>
      </c>
      <c r="H96" s="212">
        <v>30301.867376630002</v>
      </c>
      <c r="I96" s="158"/>
      <c r="J96" s="152"/>
      <c r="K96" s="217"/>
      <c r="L96" s="217"/>
      <c r="M96" s="217"/>
      <c r="O96" s="230" t="s">
        <v>81</v>
      </c>
      <c r="P96" s="230">
        <v>28063.86055252</v>
      </c>
      <c r="Q96" s="228"/>
      <c r="S96" s="234"/>
      <c r="T96" s="234"/>
      <c r="U96" s="234"/>
      <c r="V96" s="234"/>
      <c r="W96" s="234"/>
      <c r="X96" s="234"/>
      <c r="Y96" s="234"/>
      <c r="Z96" s="234"/>
      <c r="AA96" s="234"/>
      <c r="AB96" s="234"/>
      <c r="AC96" s="234"/>
      <c r="AD96" s="234"/>
      <c r="AE96" s="234"/>
      <c r="AF96" s="234"/>
      <c r="AG96" s="234"/>
      <c r="AH96" s="234"/>
      <c r="AI96" s="234"/>
      <c r="AJ96" s="234"/>
      <c r="AK96" s="234"/>
      <c r="AL96" s="234"/>
      <c r="AM96" s="234"/>
      <c r="AN96" s="234"/>
      <c r="AO96" s="234"/>
      <c r="AP96" s="234"/>
      <c r="AQ96" s="234"/>
      <c r="AR96" s="234"/>
      <c r="AS96" s="234"/>
      <c r="AT96" s="234"/>
      <c r="AU96" s="234"/>
      <c r="AV96" s="234"/>
      <c r="AW96" s="234"/>
      <c r="AX96" s="234"/>
      <c r="AY96" s="234"/>
      <c r="AZ96" s="234"/>
      <c r="BA96" s="234"/>
      <c r="BB96" s="234"/>
      <c r="BC96" s="234"/>
      <c r="BD96" s="234"/>
      <c r="BE96" s="234"/>
      <c r="BF96" s="234"/>
      <c r="BG96" s="234"/>
      <c r="BH96" s="234"/>
      <c r="BI96" s="234"/>
      <c r="BJ96" s="234"/>
      <c r="BK96" s="234"/>
      <c r="BL96" s="234"/>
      <c r="BM96" s="234"/>
      <c r="BN96" s="234"/>
      <c r="BO96" s="234"/>
      <c r="BP96" s="234"/>
      <c r="BQ96" s="234"/>
      <c r="BR96" s="234"/>
    </row>
    <row r="97" spans="1:16" x14ac:dyDescent="0.25">
      <c r="A97" s="144"/>
      <c r="B97" s="181" t="s">
        <v>60</v>
      </c>
      <c r="C97" s="184">
        <v>39590</v>
      </c>
      <c r="D97" s="181">
        <v>77308.45</v>
      </c>
      <c r="E97" s="212">
        <v>1</v>
      </c>
      <c r="F97" s="202"/>
      <c r="G97" s="212" t="s">
        <v>83</v>
      </c>
      <c r="H97" s="212">
        <v>40497.434137140001</v>
      </c>
      <c r="I97" s="158"/>
      <c r="K97" s="217"/>
      <c r="L97" s="217"/>
      <c r="M97" s="217"/>
      <c r="O97" s="230" t="s">
        <v>83</v>
      </c>
      <c r="P97" s="230">
        <v>41951.071681230002</v>
      </c>
    </row>
    <row r="98" spans="1:16" x14ac:dyDescent="0.25">
      <c r="A98" s="144"/>
      <c r="B98" s="181" t="s">
        <v>64</v>
      </c>
      <c r="C98" s="184">
        <v>43060</v>
      </c>
      <c r="D98" s="181">
        <v>87017.951262529998</v>
      </c>
      <c r="E98" s="212">
        <v>1</v>
      </c>
      <c r="F98" s="202"/>
      <c r="G98" s="212" t="s">
        <v>306</v>
      </c>
      <c r="H98" s="212">
        <v>6832.4979944999995</v>
      </c>
      <c r="I98" s="158"/>
      <c r="K98" s="217"/>
      <c r="L98" s="217"/>
      <c r="M98" s="217"/>
      <c r="O98" s="230" t="s">
        <v>306</v>
      </c>
      <c r="P98" s="230">
        <v>6676.5570102600004</v>
      </c>
    </row>
    <row r="99" spans="1:16" x14ac:dyDescent="0.25">
      <c r="A99" s="144"/>
      <c r="B99" s="181" t="s">
        <v>66</v>
      </c>
      <c r="C99" s="184">
        <v>43165</v>
      </c>
      <c r="D99" s="181">
        <v>18847.577311370002</v>
      </c>
      <c r="E99" s="212">
        <v>1</v>
      </c>
      <c r="F99" s="202"/>
      <c r="G99" s="212" t="s">
        <v>307</v>
      </c>
      <c r="H99" s="212">
        <v>985.74015992</v>
      </c>
      <c r="I99" s="158"/>
      <c r="K99" s="217"/>
      <c r="L99" s="217"/>
      <c r="M99" s="217"/>
      <c r="O99" s="230" t="s">
        <v>307</v>
      </c>
      <c r="P99" s="230">
        <v>1006.28310041</v>
      </c>
    </row>
    <row r="100" spans="1:16" x14ac:dyDescent="0.25">
      <c r="B100" s="181" t="s">
        <v>68</v>
      </c>
      <c r="C100" s="184">
        <v>43060</v>
      </c>
      <c r="D100" s="181">
        <v>88373.331097460003</v>
      </c>
      <c r="E100" s="212">
        <v>1</v>
      </c>
      <c r="F100" s="198"/>
      <c r="G100" s="212" t="s">
        <v>308</v>
      </c>
      <c r="H100" s="212">
        <v>128.47652256999999</v>
      </c>
      <c r="I100" s="158"/>
      <c r="K100" s="217"/>
      <c r="L100" s="217"/>
      <c r="M100" s="217"/>
      <c r="O100" s="230" t="s">
        <v>308</v>
      </c>
      <c r="P100" s="230">
        <v>135.60214726999999</v>
      </c>
    </row>
    <row r="101" spans="1:16" x14ac:dyDescent="0.25">
      <c r="B101" s="181" t="s">
        <v>110</v>
      </c>
      <c r="C101" s="184">
        <v>42346</v>
      </c>
      <c r="D101" s="181">
        <v>1703.8449540300001</v>
      </c>
      <c r="E101" s="212">
        <v>1</v>
      </c>
      <c r="F101" s="202"/>
      <c r="G101" s="212" t="s">
        <v>536</v>
      </c>
      <c r="H101" s="212">
        <v>6327.7467474599998</v>
      </c>
      <c r="I101" s="158"/>
      <c r="K101" s="217"/>
      <c r="L101" s="217"/>
      <c r="M101" s="217"/>
      <c r="O101" s="230" t="s">
        <v>536</v>
      </c>
      <c r="P101" s="230">
        <v>5623.3427076999997</v>
      </c>
    </row>
    <row r="102" spans="1:16" x14ac:dyDescent="0.25">
      <c r="B102" s="181" t="s">
        <v>112</v>
      </c>
      <c r="C102" s="184">
        <v>38723</v>
      </c>
      <c r="D102" s="181">
        <v>641.64</v>
      </c>
      <c r="E102" s="212">
        <v>1</v>
      </c>
      <c r="F102" s="198"/>
      <c r="G102" s="212" t="s">
        <v>537</v>
      </c>
      <c r="H102" s="212">
        <v>6845.94652511</v>
      </c>
      <c r="I102" s="158"/>
      <c r="K102" s="217"/>
      <c r="L102" s="217"/>
      <c r="M102" s="217"/>
      <c r="O102" s="230" t="s">
        <v>537</v>
      </c>
      <c r="P102" s="230">
        <v>6102.6132809999999</v>
      </c>
    </row>
    <row r="103" spans="1:16" x14ac:dyDescent="0.25">
      <c r="A103" s="14"/>
      <c r="B103" s="181" t="s">
        <v>114</v>
      </c>
      <c r="C103" s="184">
        <v>39400</v>
      </c>
      <c r="D103" s="181">
        <v>5041.9399999999996</v>
      </c>
      <c r="E103" s="212">
        <v>1</v>
      </c>
      <c r="F103" s="202"/>
      <c r="G103" s="212" t="s">
        <v>538</v>
      </c>
      <c r="H103" s="212">
        <v>4930.4290947899999</v>
      </c>
      <c r="I103" s="158"/>
      <c r="K103" s="217"/>
      <c r="L103" s="217"/>
      <c r="M103" s="217"/>
      <c r="O103" s="230" t="s">
        <v>538</v>
      </c>
      <c r="P103" s="230">
        <v>4362.4062962600001</v>
      </c>
    </row>
    <row r="104" spans="1:16" x14ac:dyDescent="0.25">
      <c r="B104" s="181" t="s">
        <v>268</v>
      </c>
      <c r="C104" s="184">
        <v>39400</v>
      </c>
      <c r="D104" s="181">
        <v>2186.16</v>
      </c>
      <c r="E104" s="212">
        <v>1</v>
      </c>
      <c r="F104" s="202"/>
      <c r="G104" s="212" t="s">
        <v>309</v>
      </c>
      <c r="H104" s="212">
        <v>6848.7976126900003</v>
      </c>
      <c r="I104" s="158"/>
      <c r="K104" s="217"/>
      <c r="L104" s="217"/>
      <c r="M104" s="217"/>
      <c r="O104" s="230" t="s">
        <v>309</v>
      </c>
      <c r="P104" s="230">
        <v>6316.8659258999996</v>
      </c>
    </row>
    <row r="105" spans="1:16" x14ac:dyDescent="0.25">
      <c r="B105" s="181" t="s">
        <v>269</v>
      </c>
      <c r="C105" s="184">
        <v>39381</v>
      </c>
      <c r="D105" s="181">
        <v>90476.79</v>
      </c>
      <c r="E105" s="212">
        <v>1</v>
      </c>
      <c r="F105" s="202"/>
      <c r="G105" s="212" t="s">
        <v>310</v>
      </c>
      <c r="H105" s="212">
        <v>67342.647050069994</v>
      </c>
      <c r="I105" s="158"/>
      <c r="K105" s="217"/>
      <c r="L105" s="217"/>
      <c r="M105" s="217"/>
      <c r="O105" s="230" t="s">
        <v>310</v>
      </c>
      <c r="P105" s="230">
        <v>64879.214007809998</v>
      </c>
    </row>
    <row r="106" spans="1:16" x14ac:dyDescent="0.25">
      <c r="B106" s="181" t="s">
        <v>270</v>
      </c>
      <c r="C106" s="184">
        <v>43348</v>
      </c>
      <c r="D106" s="181">
        <v>421.77493391000002</v>
      </c>
      <c r="E106" s="212">
        <v>1</v>
      </c>
      <c r="F106" s="202"/>
      <c r="G106" s="212" t="s">
        <v>311</v>
      </c>
      <c r="H106" s="212">
        <v>30935.30647055</v>
      </c>
      <c r="I106" s="158"/>
      <c r="K106" s="217"/>
      <c r="L106" s="217"/>
      <c r="M106" s="217"/>
      <c r="O106" s="230" t="s">
        <v>311</v>
      </c>
      <c r="P106" s="230">
        <v>28533.005423989998</v>
      </c>
    </row>
    <row r="107" spans="1:16" x14ac:dyDescent="0.25">
      <c r="B107" s="181" t="s">
        <v>271</v>
      </c>
      <c r="C107" s="184">
        <v>43348</v>
      </c>
      <c r="D107" s="181">
        <v>302.76282674999999</v>
      </c>
      <c r="E107" s="212">
        <v>1</v>
      </c>
      <c r="F107" s="202"/>
      <c r="G107" s="212" t="s">
        <v>312</v>
      </c>
      <c r="H107" s="212">
        <v>920.93875061999995</v>
      </c>
      <c r="I107" s="158"/>
      <c r="K107" s="217"/>
      <c r="L107" s="217"/>
      <c r="M107" s="217"/>
      <c r="O107" s="230" t="s">
        <v>312</v>
      </c>
      <c r="P107" s="230">
        <v>781.81476180000004</v>
      </c>
    </row>
    <row r="108" spans="1:16" x14ac:dyDescent="0.25">
      <c r="B108" s="181" t="s">
        <v>272</v>
      </c>
      <c r="C108" s="184">
        <v>43348</v>
      </c>
      <c r="D108" s="181">
        <v>234.75259614999999</v>
      </c>
      <c r="E108" s="212">
        <v>1</v>
      </c>
      <c r="F108" s="198"/>
      <c r="G108" s="212" t="s">
        <v>179</v>
      </c>
      <c r="H108" s="212">
        <v>308.16065997999999</v>
      </c>
      <c r="I108" s="158"/>
      <c r="K108" s="217"/>
      <c r="L108" s="217"/>
      <c r="M108" s="217"/>
      <c r="O108" s="230" t="s">
        <v>179</v>
      </c>
      <c r="P108" s="230">
        <v>280.54013651000002</v>
      </c>
    </row>
    <row r="109" spans="1:16" x14ac:dyDescent="0.25">
      <c r="B109" s="181" t="s">
        <v>273</v>
      </c>
      <c r="C109" s="184">
        <v>43738</v>
      </c>
      <c r="D109" s="181">
        <v>562.66120274000002</v>
      </c>
      <c r="E109" s="212">
        <v>1</v>
      </c>
      <c r="F109" s="198"/>
      <c r="G109" s="212" t="s">
        <v>314</v>
      </c>
      <c r="H109" s="212">
        <v>2494.6449219199999</v>
      </c>
      <c r="I109" s="158"/>
      <c r="K109" s="217"/>
      <c r="L109" s="217"/>
      <c r="M109" s="217"/>
      <c r="O109" s="230" t="s">
        <v>314</v>
      </c>
      <c r="P109" s="230">
        <v>2427.7190536399999</v>
      </c>
    </row>
    <row r="110" spans="1:16" x14ac:dyDescent="0.25">
      <c r="B110" s="181" t="s">
        <v>274</v>
      </c>
      <c r="C110" s="184">
        <v>39381</v>
      </c>
      <c r="D110" s="181">
        <v>31030.1</v>
      </c>
      <c r="E110" s="212">
        <v>1</v>
      </c>
      <c r="F110" s="198"/>
      <c r="G110" s="212" t="s">
        <v>315</v>
      </c>
      <c r="H110" s="212">
        <v>5711.4323950899998</v>
      </c>
      <c r="I110" s="158"/>
      <c r="K110" s="217"/>
      <c r="L110" s="217"/>
      <c r="M110" s="217"/>
      <c r="O110" s="230" t="s">
        <v>315</v>
      </c>
      <c r="P110" s="230">
        <v>3905.8001804999999</v>
      </c>
    </row>
    <row r="111" spans="1:16" x14ac:dyDescent="0.25">
      <c r="B111" s="181" t="s">
        <v>275</v>
      </c>
      <c r="C111" s="184">
        <v>40926</v>
      </c>
      <c r="D111" s="181">
        <v>1131.78</v>
      </c>
      <c r="E111" s="212">
        <v>1</v>
      </c>
      <c r="F111" s="198"/>
      <c r="G111" s="212" t="s">
        <v>316</v>
      </c>
      <c r="H111" s="212">
        <v>868.19157128999996</v>
      </c>
      <c r="I111" s="158"/>
      <c r="K111" s="217"/>
      <c r="L111" s="217"/>
      <c r="M111" s="217"/>
      <c r="O111" s="230" t="s">
        <v>316</v>
      </c>
      <c r="P111" s="230">
        <v>899.35492497999996</v>
      </c>
    </row>
    <row r="112" spans="1:16" x14ac:dyDescent="0.25">
      <c r="B112" s="181" t="s">
        <v>94</v>
      </c>
      <c r="C112" s="184">
        <v>43098</v>
      </c>
      <c r="D112" s="181">
        <v>694.66658584000004</v>
      </c>
      <c r="E112" s="212">
        <v>1</v>
      </c>
      <c r="F112" s="198"/>
      <c r="G112" s="212" t="s">
        <v>318</v>
      </c>
      <c r="H112" s="212">
        <v>70.866020860000006</v>
      </c>
      <c r="I112" s="158"/>
      <c r="K112" s="217"/>
      <c r="L112" s="217"/>
      <c r="M112" s="217"/>
      <c r="O112" s="230" t="s">
        <v>318</v>
      </c>
      <c r="P112" s="230">
        <v>67.786759369999999</v>
      </c>
    </row>
    <row r="113" spans="2:16" x14ac:dyDescent="0.25">
      <c r="B113" s="181" t="s">
        <v>96</v>
      </c>
      <c r="C113" s="184">
        <v>42305</v>
      </c>
      <c r="D113" s="181">
        <v>597.8558587</v>
      </c>
      <c r="E113" s="212">
        <v>1</v>
      </c>
      <c r="F113" s="198"/>
      <c r="G113" s="212" t="s">
        <v>319</v>
      </c>
      <c r="H113" s="212">
        <v>134.85633719</v>
      </c>
      <c r="I113" s="158"/>
      <c r="K113" s="217"/>
      <c r="L113" s="217"/>
      <c r="M113" s="217"/>
      <c r="O113" s="230" t="s">
        <v>319</v>
      </c>
      <c r="P113" s="230">
        <v>135.91240006000001</v>
      </c>
    </row>
    <row r="114" spans="2:16" x14ac:dyDescent="0.25">
      <c r="B114" s="181" t="s">
        <v>276</v>
      </c>
      <c r="C114" s="184">
        <v>42032</v>
      </c>
      <c r="D114" s="181">
        <v>695.5143372</v>
      </c>
      <c r="E114" s="212">
        <v>1</v>
      </c>
      <c r="F114" s="198"/>
      <c r="G114" s="212" t="s">
        <v>320</v>
      </c>
      <c r="H114" s="212">
        <v>47.624831649999997</v>
      </c>
      <c r="I114" s="158"/>
      <c r="K114" s="217"/>
      <c r="L114" s="217"/>
      <c r="M114" s="217"/>
      <c r="O114" s="230" t="s">
        <v>320</v>
      </c>
      <c r="P114" s="230">
        <v>46.511843630000001</v>
      </c>
    </row>
    <row r="115" spans="2:16" x14ac:dyDescent="0.25">
      <c r="B115" s="181" t="s">
        <v>277</v>
      </c>
      <c r="C115" s="184">
        <v>41411</v>
      </c>
      <c r="D115" s="181">
        <v>2240.63</v>
      </c>
      <c r="E115" s="212">
        <v>1</v>
      </c>
      <c r="F115" s="198"/>
      <c r="G115" s="212" t="s">
        <v>321</v>
      </c>
      <c r="H115" s="212">
        <v>86.853326390000007</v>
      </c>
      <c r="I115" s="158"/>
      <c r="K115" s="217"/>
      <c r="L115" s="217"/>
      <c r="M115" s="217"/>
      <c r="O115" s="230" t="s">
        <v>321</v>
      </c>
      <c r="P115" s="230">
        <v>89.371172209999997</v>
      </c>
    </row>
    <row r="116" spans="2:16" x14ac:dyDescent="0.25">
      <c r="B116" s="181" t="s">
        <v>278</v>
      </c>
      <c r="C116" s="184">
        <v>43060</v>
      </c>
      <c r="D116" s="181">
        <v>94610.911279070002</v>
      </c>
      <c r="E116" s="212">
        <v>1</v>
      </c>
      <c r="F116" s="198"/>
      <c r="G116" s="212" t="s">
        <v>322</v>
      </c>
      <c r="H116" s="212">
        <v>54379.576136700001</v>
      </c>
      <c r="I116" s="158"/>
      <c r="K116" s="217"/>
      <c r="L116" s="217"/>
      <c r="M116" s="217"/>
      <c r="O116" s="230" t="s">
        <v>322</v>
      </c>
      <c r="P116" s="230">
        <v>52375.496290820003</v>
      </c>
    </row>
    <row r="117" spans="2:16" x14ac:dyDescent="0.25">
      <c r="B117" s="181" t="s">
        <v>98</v>
      </c>
      <c r="C117" s="184">
        <v>39590</v>
      </c>
      <c r="D117" s="181">
        <v>42495.61</v>
      </c>
      <c r="E117" s="212">
        <v>1</v>
      </c>
      <c r="F117" s="198"/>
      <c r="G117" s="212" t="s">
        <v>323</v>
      </c>
      <c r="H117" s="212">
        <v>3979.5524899799998</v>
      </c>
      <c r="I117" s="158"/>
      <c r="K117" s="217"/>
      <c r="L117" s="217"/>
      <c r="M117" s="217"/>
      <c r="O117" s="230" t="s">
        <v>323</v>
      </c>
      <c r="P117" s="230">
        <v>3637.8574161199999</v>
      </c>
    </row>
    <row r="118" spans="2:16" x14ac:dyDescent="0.25">
      <c r="B118" s="181" t="s">
        <v>279</v>
      </c>
      <c r="C118" s="184">
        <v>43158</v>
      </c>
      <c r="D118" s="181">
        <v>268.36495516999997</v>
      </c>
      <c r="E118" s="212">
        <v>1</v>
      </c>
      <c r="F118" s="198"/>
      <c r="G118" s="212" t="s">
        <v>324</v>
      </c>
      <c r="H118" s="212">
        <v>59408.676655349998</v>
      </c>
      <c r="I118" s="158"/>
      <c r="K118" s="217"/>
      <c r="L118" s="217"/>
      <c r="M118" s="217"/>
      <c r="O118" s="230" t="s">
        <v>324</v>
      </c>
      <c r="P118" s="230">
        <v>57091.885293109997</v>
      </c>
    </row>
    <row r="119" spans="2:16" x14ac:dyDescent="0.25">
      <c r="B119" s="181" t="s">
        <v>280</v>
      </c>
      <c r="C119" s="184">
        <v>43125</v>
      </c>
      <c r="D119" s="181">
        <v>11610.59631465</v>
      </c>
      <c r="E119" s="212">
        <v>1</v>
      </c>
      <c r="F119" s="198"/>
      <c r="G119" s="212" t="s">
        <v>325</v>
      </c>
      <c r="H119" s="212">
        <v>12032.70881724</v>
      </c>
      <c r="I119" s="158"/>
      <c r="K119" s="217"/>
      <c r="L119" s="217"/>
      <c r="M119" s="217"/>
      <c r="O119" s="230" t="s">
        <v>325</v>
      </c>
      <c r="P119" s="230">
        <v>11601.61181724</v>
      </c>
    </row>
    <row r="120" spans="2:16" x14ac:dyDescent="0.25">
      <c r="B120" s="181" t="s">
        <v>281</v>
      </c>
      <c r="C120" s="184">
        <v>43125</v>
      </c>
      <c r="D120" s="181">
        <v>10936.001684839999</v>
      </c>
      <c r="E120" s="212">
        <v>1</v>
      </c>
      <c r="F120" s="198"/>
      <c r="G120" s="212" t="s">
        <v>539</v>
      </c>
      <c r="H120" s="212">
        <v>16147.96559982</v>
      </c>
      <c r="I120" s="158"/>
      <c r="K120" s="217"/>
      <c r="L120" s="217"/>
      <c r="M120" s="217"/>
      <c r="O120" s="230" t="s">
        <v>539</v>
      </c>
      <c r="P120" s="230">
        <v>15344.914257549999</v>
      </c>
    </row>
    <row r="121" spans="2:16" x14ac:dyDescent="0.25">
      <c r="B121" s="181" t="s">
        <v>282</v>
      </c>
      <c r="C121" s="184">
        <v>41009</v>
      </c>
      <c r="D121" s="181">
        <v>91356.97</v>
      </c>
      <c r="E121" s="212">
        <v>1</v>
      </c>
      <c r="F121" s="198"/>
      <c r="G121" s="212" t="s">
        <v>540</v>
      </c>
      <c r="H121" s="212">
        <v>16919.886526779999</v>
      </c>
      <c r="I121" s="158"/>
      <c r="K121" s="217"/>
      <c r="L121" s="217"/>
      <c r="M121" s="217"/>
      <c r="O121" s="230" t="s">
        <v>540</v>
      </c>
      <c r="P121" s="230">
        <v>16085.8988121</v>
      </c>
    </row>
    <row r="122" spans="2:16" x14ac:dyDescent="0.25">
      <c r="B122" s="181" t="s">
        <v>283</v>
      </c>
      <c r="C122" s="184">
        <v>39226</v>
      </c>
      <c r="D122" s="181">
        <v>30904.43</v>
      </c>
      <c r="E122" s="212">
        <v>1</v>
      </c>
      <c r="F122" s="198"/>
      <c r="G122" s="212" t="s">
        <v>326</v>
      </c>
      <c r="H122" s="212">
        <v>711.86279833000003</v>
      </c>
      <c r="I122" s="158"/>
      <c r="K122" s="217"/>
      <c r="L122" s="217"/>
      <c r="M122" s="217"/>
      <c r="O122" s="230" t="s">
        <v>326</v>
      </c>
      <c r="P122" s="230">
        <v>670.68094085999996</v>
      </c>
    </row>
    <row r="123" spans="2:16" x14ac:dyDescent="0.25">
      <c r="B123" s="181" t="s">
        <v>284</v>
      </c>
      <c r="C123" s="184">
        <v>39381</v>
      </c>
      <c r="D123" s="181">
        <v>70277.3</v>
      </c>
      <c r="E123" s="212">
        <v>1</v>
      </c>
      <c r="F123" s="198"/>
      <c r="G123" s="212" t="s">
        <v>328</v>
      </c>
      <c r="H123" s="212">
        <v>3458.2710331399999</v>
      </c>
      <c r="I123" s="158"/>
      <c r="K123" s="217"/>
      <c r="L123" s="217"/>
      <c r="M123" s="217"/>
      <c r="O123" s="230" t="s">
        <v>328</v>
      </c>
      <c r="P123" s="230">
        <v>3241.1911695200001</v>
      </c>
    </row>
    <row r="124" spans="2:16" x14ac:dyDescent="0.25">
      <c r="B124" s="181" t="s">
        <v>285</v>
      </c>
      <c r="C124" s="184">
        <v>43131</v>
      </c>
      <c r="D124" s="181">
        <v>227.82227137999999</v>
      </c>
      <c r="E124" s="212">
        <v>1</v>
      </c>
      <c r="F124" s="198"/>
      <c r="G124" s="212" t="s">
        <v>329</v>
      </c>
      <c r="H124" s="212">
        <v>11108.605283299999</v>
      </c>
      <c r="I124" s="158"/>
      <c r="K124" s="217"/>
      <c r="L124" s="217"/>
      <c r="M124" s="217"/>
      <c r="O124" s="230" t="s">
        <v>329</v>
      </c>
      <c r="P124" s="230">
        <v>10753.762057710001</v>
      </c>
    </row>
    <row r="125" spans="2:16" x14ac:dyDescent="0.25">
      <c r="B125" s="181" t="s">
        <v>286</v>
      </c>
      <c r="C125" s="184">
        <v>42193</v>
      </c>
      <c r="D125" s="181">
        <v>3470.8482101700001</v>
      </c>
      <c r="E125" s="212">
        <v>1</v>
      </c>
      <c r="F125" s="198"/>
      <c r="G125" s="212" t="s">
        <v>330</v>
      </c>
      <c r="H125" s="212">
        <v>28243.05</v>
      </c>
      <c r="I125" s="158"/>
      <c r="K125" s="217"/>
      <c r="L125" s="217"/>
      <c r="M125" s="217"/>
      <c r="O125" s="230" t="s">
        <v>330</v>
      </c>
      <c r="P125" s="230">
        <v>19354.09</v>
      </c>
    </row>
    <row r="126" spans="2:16" x14ac:dyDescent="0.25">
      <c r="B126" s="181" t="s">
        <v>287</v>
      </c>
      <c r="C126" s="184">
        <v>43125</v>
      </c>
      <c r="D126" s="181">
        <v>11425.13000949</v>
      </c>
      <c r="E126" s="212">
        <v>1</v>
      </c>
      <c r="F126" s="198"/>
      <c r="G126" s="212" t="s">
        <v>331</v>
      </c>
      <c r="H126" s="212">
        <v>3002.26</v>
      </c>
      <c r="I126" s="158"/>
      <c r="K126" s="217"/>
      <c r="L126" s="217"/>
      <c r="M126" s="217"/>
      <c r="O126" s="230" t="s">
        <v>331</v>
      </c>
      <c r="P126" s="230">
        <v>2768</v>
      </c>
    </row>
    <row r="127" spans="2:16" x14ac:dyDescent="0.25">
      <c r="B127" s="181" t="s">
        <v>288</v>
      </c>
      <c r="C127" s="184">
        <v>44180</v>
      </c>
      <c r="D127" s="181">
        <v>16745.523300000001</v>
      </c>
      <c r="E127" s="212">
        <v>1</v>
      </c>
      <c r="F127" s="198"/>
      <c r="G127" s="212" t="s">
        <v>332</v>
      </c>
      <c r="H127" s="212">
        <v>12025.37</v>
      </c>
      <c r="I127" s="158"/>
      <c r="K127" s="217"/>
      <c r="L127" s="217"/>
      <c r="M127" s="217"/>
      <c r="O127" s="230" t="s">
        <v>332</v>
      </c>
      <c r="P127" s="230">
        <v>11471.86</v>
      </c>
    </row>
    <row r="128" spans="2:16" x14ac:dyDescent="0.25">
      <c r="B128" s="181" t="s">
        <v>289</v>
      </c>
      <c r="C128" s="184">
        <v>42122</v>
      </c>
      <c r="D128" s="181">
        <v>26558.425318059999</v>
      </c>
      <c r="E128" s="212">
        <v>1</v>
      </c>
      <c r="F128" s="198"/>
      <c r="G128" s="212" t="s">
        <v>333</v>
      </c>
      <c r="H128" s="212">
        <v>8416.73</v>
      </c>
      <c r="I128" s="158"/>
      <c r="K128" s="217"/>
      <c r="L128" s="217"/>
      <c r="M128" s="217"/>
      <c r="O128" s="230" t="s">
        <v>333</v>
      </c>
      <c r="P128" s="230">
        <v>7122.08</v>
      </c>
    </row>
    <row r="129" spans="2:16" x14ac:dyDescent="0.25">
      <c r="B129" s="181" t="s">
        <v>57</v>
      </c>
      <c r="C129" s="184">
        <v>43125</v>
      </c>
      <c r="D129" s="181">
        <v>28107.866765129998</v>
      </c>
      <c r="E129" s="212">
        <v>1</v>
      </c>
      <c r="F129" s="198"/>
      <c r="G129" s="212" t="s">
        <v>334</v>
      </c>
      <c r="H129" s="212">
        <v>10329.51</v>
      </c>
      <c r="I129" s="158"/>
      <c r="K129" s="217"/>
      <c r="L129" s="217"/>
      <c r="M129" s="217"/>
      <c r="O129" s="230" t="s">
        <v>334</v>
      </c>
      <c r="P129" s="230">
        <v>9200</v>
      </c>
    </row>
    <row r="130" spans="2:16" x14ac:dyDescent="0.25">
      <c r="B130" s="181" t="s">
        <v>50</v>
      </c>
      <c r="C130" s="184">
        <v>43125</v>
      </c>
      <c r="D130" s="181">
        <v>30767.717573220001</v>
      </c>
      <c r="E130" s="212">
        <v>1</v>
      </c>
      <c r="F130" s="198"/>
      <c r="G130" s="212" t="s">
        <v>335</v>
      </c>
      <c r="H130" s="212">
        <v>1632.93</v>
      </c>
      <c r="I130" s="158"/>
      <c r="K130" s="217"/>
      <c r="L130" s="217"/>
      <c r="M130" s="217"/>
      <c r="O130" s="230" t="s">
        <v>335</v>
      </c>
      <c r="P130" s="230">
        <v>1766.35</v>
      </c>
    </row>
    <row r="131" spans="2:16" x14ac:dyDescent="0.25">
      <c r="B131" s="181" t="s">
        <v>290</v>
      </c>
      <c r="C131" s="184">
        <v>40588</v>
      </c>
      <c r="D131" s="181">
        <v>24209.279999999999</v>
      </c>
      <c r="E131" s="212">
        <v>1</v>
      </c>
      <c r="F131" s="198"/>
      <c r="G131" s="212" t="s">
        <v>336</v>
      </c>
      <c r="H131" s="212">
        <v>13591.87</v>
      </c>
      <c r="I131" s="158"/>
      <c r="K131" s="217"/>
      <c r="L131" s="217"/>
      <c r="M131" s="217"/>
      <c r="O131" s="230" t="s">
        <v>336</v>
      </c>
      <c r="P131" s="230">
        <v>13074.15</v>
      </c>
    </row>
    <row r="132" spans="2:16" x14ac:dyDescent="0.25">
      <c r="B132" s="181" t="s">
        <v>533</v>
      </c>
      <c r="C132" s="184">
        <v>43060</v>
      </c>
      <c r="D132" s="181">
        <v>85296.650230529995</v>
      </c>
      <c r="E132" s="212">
        <v>1</v>
      </c>
      <c r="F132" s="198"/>
      <c r="G132" s="212" t="s">
        <v>337</v>
      </c>
      <c r="H132" s="212">
        <v>1321.26</v>
      </c>
      <c r="I132" s="158"/>
      <c r="K132" s="217"/>
      <c r="L132" s="217"/>
      <c r="M132" s="217"/>
      <c r="O132" s="230" t="s">
        <v>337</v>
      </c>
      <c r="P132" s="230">
        <v>1353.38</v>
      </c>
    </row>
    <row r="133" spans="2:16" x14ac:dyDescent="0.25">
      <c r="B133" s="181" t="s">
        <v>100</v>
      </c>
      <c r="C133" s="184">
        <v>42129</v>
      </c>
      <c r="D133" s="181">
        <v>431.46959335999998</v>
      </c>
      <c r="E133" s="212">
        <v>1</v>
      </c>
      <c r="F133" s="198"/>
      <c r="G133" s="212" t="s">
        <v>339</v>
      </c>
      <c r="H133" s="212">
        <v>4124.12</v>
      </c>
      <c r="I133" s="158"/>
      <c r="K133" s="217"/>
      <c r="L133" s="217"/>
      <c r="M133" s="217"/>
      <c r="O133" s="230" t="s">
        <v>339</v>
      </c>
      <c r="P133" s="230">
        <v>4150.45</v>
      </c>
    </row>
    <row r="134" spans="2:16" x14ac:dyDescent="0.25">
      <c r="B134" s="181" t="s">
        <v>102</v>
      </c>
      <c r="C134" s="184">
        <v>44182</v>
      </c>
      <c r="D134" s="181">
        <v>836.34019302000002</v>
      </c>
      <c r="E134" s="212">
        <v>1</v>
      </c>
      <c r="F134" s="198"/>
      <c r="G134" s="212" t="s">
        <v>340</v>
      </c>
      <c r="H134" s="212">
        <v>4863.16</v>
      </c>
      <c r="I134" s="158"/>
      <c r="K134" s="217"/>
      <c r="L134" s="217"/>
      <c r="M134" s="217"/>
      <c r="O134" s="230" t="s">
        <v>340</v>
      </c>
      <c r="P134" s="230">
        <v>4668.3</v>
      </c>
    </row>
    <row r="135" spans="2:16" x14ac:dyDescent="0.25">
      <c r="B135" s="181" t="s">
        <v>291</v>
      </c>
      <c r="C135" s="184">
        <v>41689</v>
      </c>
      <c r="D135" s="181">
        <v>10314.608568510001</v>
      </c>
      <c r="E135" s="212">
        <v>1</v>
      </c>
      <c r="F135" s="198"/>
      <c r="G135" s="212" t="s">
        <v>341</v>
      </c>
      <c r="H135" s="212">
        <v>7539.65</v>
      </c>
      <c r="I135" s="158"/>
      <c r="K135" s="217"/>
      <c r="L135" s="217"/>
      <c r="M135" s="217"/>
      <c r="O135" s="230" t="s">
        <v>341</v>
      </c>
      <c r="P135" s="230">
        <v>6936.48</v>
      </c>
    </row>
    <row r="136" spans="2:16" x14ac:dyDescent="0.25">
      <c r="B136" s="181" t="s">
        <v>292</v>
      </c>
      <c r="C136" s="184">
        <v>40581</v>
      </c>
      <c r="D136" s="181">
        <v>82132.160000000003</v>
      </c>
      <c r="E136" s="212">
        <v>1</v>
      </c>
      <c r="F136" s="198"/>
      <c r="G136" s="212" t="s">
        <v>342</v>
      </c>
      <c r="H136" s="212">
        <v>16709.32</v>
      </c>
      <c r="I136" s="158"/>
      <c r="K136" s="217"/>
      <c r="L136" s="217"/>
      <c r="M136" s="217"/>
      <c r="O136" s="230" t="s">
        <v>342</v>
      </c>
      <c r="P136" s="230">
        <v>16686.62</v>
      </c>
    </row>
    <row r="137" spans="2:16" x14ac:dyDescent="0.25">
      <c r="B137" s="181" t="s">
        <v>293</v>
      </c>
      <c r="C137" s="184">
        <v>41893</v>
      </c>
      <c r="D137" s="181">
        <v>83071.234493240001</v>
      </c>
      <c r="E137" s="212">
        <v>1</v>
      </c>
      <c r="F137" s="198"/>
      <c r="G137" s="212" t="s">
        <v>343</v>
      </c>
      <c r="H137" s="212">
        <v>9318.32</v>
      </c>
      <c r="I137" s="158"/>
      <c r="K137" s="217"/>
      <c r="L137" s="217"/>
      <c r="M137" s="217"/>
      <c r="O137" s="230" t="s">
        <v>343</v>
      </c>
      <c r="P137" s="230">
        <v>8977.2000000000007</v>
      </c>
    </row>
    <row r="138" spans="2:16" x14ac:dyDescent="0.25">
      <c r="B138" s="181" t="s">
        <v>294</v>
      </c>
      <c r="C138" s="184">
        <v>42460</v>
      </c>
      <c r="D138" s="181">
        <v>664.66121383999996</v>
      </c>
      <c r="E138" s="212">
        <v>1</v>
      </c>
      <c r="F138" s="198"/>
      <c r="G138" s="212" t="s">
        <v>345</v>
      </c>
      <c r="H138" s="212">
        <v>50843.29</v>
      </c>
      <c r="I138" s="158"/>
      <c r="K138" s="217"/>
      <c r="L138" s="217"/>
      <c r="M138" s="217"/>
      <c r="O138" s="230" t="s">
        <v>345</v>
      </c>
      <c r="P138" s="230">
        <v>50391.37</v>
      </c>
    </row>
    <row r="139" spans="2:16" x14ac:dyDescent="0.25">
      <c r="B139" s="181" t="s">
        <v>295</v>
      </c>
      <c r="C139" s="184">
        <v>38840</v>
      </c>
      <c r="D139" s="181">
        <v>2905.13</v>
      </c>
      <c r="E139" s="212">
        <v>1</v>
      </c>
      <c r="F139" s="198"/>
      <c r="G139" s="212" t="s">
        <v>346</v>
      </c>
      <c r="H139" s="212">
        <v>6843.53</v>
      </c>
      <c r="I139" s="158"/>
      <c r="K139" s="217"/>
      <c r="L139" s="217"/>
      <c r="M139" s="217"/>
      <c r="O139" s="230" t="s">
        <v>346</v>
      </c>
      <c r="P139" s="230">
        <v>6832.37</v>
      </c>
    </row>
    <row r="140" spans="2:16" x14ac:dyDescent="0.25">
      <c r="B140" s="181" t="s">
        <v>296</v>
      </c>
      <c r="C140" s="184">
        <v>44182</v>
      </c>
      <c r="D140" s="181">
        <v>1350.1028763300001</v>
      </c>
      <c r="E140" s="212">
        <v>1</v>
      </c>
      <c r="F140" s="198"/>
      <c r="G140" s="212" t="s">
        <v>347</v>
      </c>
      <c r="H140" s="212">
        <v>8963.68</v>
      </c>
      <c r="I140" s="158"/>
      <c r="K140" s="217"/>
      <c r="L140" s="217"/>
      <c r="M140" s="217"/>
      <c r="O140" s="230" t="s">
        <v>347</v>
      </c>
      <c r="P140" s="230">
        <v>8796.84</v>
      </c>
    </row>
    <row r="141" spans="2:16" x14ac:dyDescent="0.25">
      <c r="B141" s="181" t="s">
        <v>297</v>
      </c>
      <c r="C141" s="184">
        <v>42521</v>
      </c>
      <c r="D141" s="181">
        <v>12393.618495070001</v>
      </c>
      <c r="E141" s="212">
        <v>1</v>
      </c>
      <c r="F141" s="198"/>
      <c r="G141" s="212" t="s">
        <v>348</v>
      </c>
      <c r="H141" s="212">
        <v>10751.99</v>
      </c>
      <c r="I141" s="158"/>
      <c r="K141" s="217"/>
      <c r="L141" s="217"/>
      <c r="M141" s="217"/>
      <c r="O141" s="230" t="s">
        <v>348</v>
      </c>
      <c r="P141" s="230">
        <v>10554.19</v>
      </c>
    </row>
    <row r="142" spans="2:16" x14ac:dyDescent="0.25">
      <c r="B142" s="181" t="s">
        <v>298</v>
      </c>
      <c r="C142" s="184">
        <v>44048</v>
      </c>
      <c r="D142" s="181">
        <v>2558.6540908299999</v>
      </c>
      <c r="E142" s="212">
        <v>1</v>
      </c>
      <c r="F142" s="198"/>
      <c r="G142" s="212" t="s">
        <v>349</v>
      </c>
      <c r="H142" s="212">
        <v>27474.86</v>
      </c>
      <c r="I142" s="158"/>
      <c r="K142" s="217"/>
      <c r="L142" s="217"/>
      <c r="M142" s="217"/>
      <c r="O142" s="230" t="s">
        <v>349</v>
      </c>
      <c r="P142" s="230">
        <v>27000.82</v>
      </c>
    </row>
    <row r="143" spans="2:16" x14ac:dyDescent="0.25">
      <c r="B143" s="181" t="s">
        <v>59</v>
      </c>
      <c r="C143" s="184">
        <v>43060</v>
      </c>
      <c r="D143" s="181">
        <v>12491.5886923</v>
      </c>
      <c r="E143" s="212">
        <v>1</v>
      </c>
      <c r="F143" s="198"/>
      <c r="G143" s="212" t="s">
        <v>350</v>
      </c>
      <c r="H143" s="212">
        <v>7950.69</v>
      </c>
      <c r="I143" s="158"/>
      <c r="K143" s="217"/>
      <c r="L143" s="217"/>
      <c r="M143" s="217"/>
      <c r="O143" s="230" t="s">
        <v>350</v>
      </c>
      <c r="P143" s="230">
        <v>7598.67</v>
      </c>
    </row>
    <row r="144" spans="2:16" x14ac:dyDescent="0.25">
      <c r="B144" s="181" t="s">
        <v>52</v>
      </c>
      <c r="C144" s="184">
        <v>43125</v>
      </c>
      <c r="D144" s="181">
        <v>13771.555498350001</v>
      </c>
      <c r="E144" s="212">
        <v>1</v>
      </c>
      <c r="F144" s="198"/>
      <c r="G144" s="212" t="s">
        <v>351</v>
      </c>
      <c r="H144" s="212">
        <v>120224.65</v>
      </c>
      <c r="I144" s="158"/>
      <c r="K144" s="217"/>
      <c r="L144" s="217"/>
      <c r="M144" s="217"/>
      <c r="O144" s="230" t="s">
        <v>351</v>
      </c>
      <c r="P144" s="230">
        <v>116725.58</v>
      </c>
    </row>
    <row r="145" spans="2:16" x14ac:dyDescent="0.25">
      <c r="B145" s="181" t="s">
        <v>534</v>
      </c>
      <c r="C145" s="184">
        <v>43125</v>
      </c>
      <c r="D145" s="181">
        <v>19449.716547939999</v>
      </c>
      <c r="E145" s="212">
        <v>1</v>
      </c>
      <c r="F145" s="198"/>
      <c r="G145" s="212" t="s">
        <v>352</v>
      </c>
      <c r="H145" s="212">
        <v>1920.17</v>
      </c>
      <c r="I145" s="158"/>
      <c r="K145" s="217"/>
      <c r="L145" s="217"/>
      <c r="M145" s="217"/>
      <c r="O145" s="230" t="s">
        <v>352</v>
      </c>
      <c r="P145" s="230">
        <v>2026.43</v>
      </c>
    </row>
    <row r="146" spans="2:16" x14ac:dyDescent="0.25">
      <c r="B146" s="181" t="s">
        <v>535</v>
      </c>
      <c r="C146" s="184">
        <v>43125</v>
      </c>
      <c r="D146" s="181">
        <v>20280.098055819999</v>
      </c>
      <c r="E146" s="212">
        <v>1</v>
      </c>
      <c r="F146" s="198"/>
      <c r="G146" s="212" t="s">
        <v>353</v>
      </c>
      <c r="H146" s="212">
        <v>2886.46</v>
      </c>
      <c r="I146" s="158"/>
      <c r="K146" s="217"/>
      <c r="L146" s="217"/>
      <c r="M146" s="217"/>
      <c r="O146" s="230" t="s">
        <v>353</v>
      </c>
      <c r="P146" s="230">
        <v>2946.61</v>
      </c>
    </row>
    <row r="147" spans="2:16" x14ac:dyDescent="0.25">
      <c r="B147" s="181" t="s">
        <v>299</v>
      </c>
      <c r="C147" s="184">
        <v>39381</v>
      </c>
      <c r="D147" s="181">
        <v>30836.11</v>
      </c>
      <c r="E147" s="212">
        <v>1</v>
      </c>
      <c r="F147" s="198"/>
      <c r="G147" s="212" t="s">
        <v>354</v>
      </c>
      <c r="H147" s="212">
        <v>4964.49</v>
      </c>
      <c r="I147" s="158"/>
      <c r="K147" s="217"/>
      <c r="L147" s="217"/>
      <c r="M147" s="217"/>
      <c r="O147" s="230" t="s">
        <v>354</v>
      </c>
      <c r="P147" s="230">
        <v>5239.83</v>
      </c>
    </row>
    <row r="148" spans="2:16" x14ac:dyDescent="0.25">
      <c r="B148" s="181" t="s">
        <v>300</v>
      </c>
      <c r="C148" s="184">
        <v>42030</v>
      </c>
      <c r="D148" s="181">
        <v>42581.471937620001</v>
      </c>
      <c r="E148" s="212">
        <v>1</v>
      </c>
      <c r="F148" s="198"/>
      <c r="G148" s="212" t="s">
        <v>355</v>
      </c>
      <c r="H148" s="212">
        <v>9291.2900000000009</v>
      </c>
      <c r="I148" s="158"/>
      <c r="K148" s="217"/>
      <c r="L148" s="217"/>
      <c r="M148" s="217"/>
      <c r="O148" s="230" t="s">
        <v>355</v>
      </c>
      <c r="P148" s="230">
        <v>8553.4500000000007</v>
      </c>
    </row>
    <row r="149" spans="2:16" x14ac:dyDescent="0.25">
      <c r="B149" s="181" t="s">
        <v>301</v>
      </c>
      <c r="C149" s="184">
        <v>43125</v>
      </c>
      <c r="D149" s="181">
        <v>6026.6277274599997</v>
      </c>
      <c r="E149" s="212">
        <v>1</v>
      </c>
      <c r="F149" s="198"/>
      <c r="G149" s="212" t="s">
        <v>356</v>
      </c>
      <c r="H149" s="212">
        <v>15911.33</v>
      </c>
      <c r="I149" s="158"/>
      <c r="K149" s="217"/>
      <c r="L149" s="217"/>
      <c r="M149" s="217"/>
      <c r="O149" s="230" t="s">
        <v>356</v>
      </c>
      <c r="P149" s="230">
        <v>15329.28</v>
      </c>
    </row>
    <row r="150" spans="2:16" x14ac:dyDescent="0.25">
      <c r="B150" s="181" t="s">
        <v>71</v>
      </c>
      <c r="C150" s="184">
        <v>39381</v>
      </c>
      <c r="D150" s="181">
        <v>24943.07</v>
      </c>
      <c r="E150" s="212">
        <v>1</v>
      </c>
      <c r="F150" s="198"/>
      <c r="G150" s="212" t="s">
        <v>357</v>
      </c>
      <c r="H150" s="212">
        <v>9699.7999999999993</v>
      </c>
      <c r="I150" s="158"/>
      <c r="K150" s="217"/>
      <c r="L150" s="217"/>
      <c r="M150" s="217"/>
      <c r="O150" s="230" t="s">
        <v>357</v>
      </c>
      <c r="P150" s="230">
        <v>8941.1200000000008</v>
      </c>
    </row>
    <row r="151" spans="2:16" x14ac:dyDescent="0.25">
      <c r="B151" s="181" t="s">
        <v>73</v>
      </c>
      <c r="C151" s="184">
        <v>44060</v>
      </c>
      <c r="D151" s="181">
        <v>43282.841540419999</v>
      </c>
      <c r="E151" s="212">
        <v>1</v>
      </c>
      <c r="F151" s="198"/>
      <c r="G151" s="212" t="s">
        <v>358</v>
      </c>
      <c r="H151" s="212">
        <v>6911.43</v>
      </c>
      <c r="I151" s="158"/>
      <c r="K151" s="217"/>
      <c r="L151" s="217"/>
      <c r="M151" s="217"/>
      <c r="O151" s="230" t="s">
        <v>358</v>
      </c>
      <c r="P151" s="230">
        <v>5867.34</v>
      </c>
    </row>
    <row r="152" spans="2:16" x14ac:dyDescent="0.25">
      <c r="B152" s="181" t="s">
        <v>75</v>
      </c>
      <c r="C152" s="184">
        <v>43126</v>
      </c>
      <c r="D152" s="181">
        <v>57747.257279739999</v>
      </c>
      <c r="E152" s="212">
        <v>1</v>
      </c>
      <c r="F152" s="198"/>
      <c r="G152" s="212" t="s">
        <v>359</v>
      </c>
      <c r="H152" s="212">
        <v>2558.54</v>
      </c>
      <c r="I152" s="158"/>
      <c r="K152" s="217"/>
      <c r="L152" s="217"/>
      <c r="M152" s="217"/>
      <c r="O152" s="230" t="s">
        <v>359</v>
      </c>
      <c r="P152" s="230">
        <v>2329.2399999999998</v>
      </c>
    </row>
    <row r="153" spans="2:16" x14ac:dyDescent="0.25">
      <c r="B153" s="181" t="s">
        <v>77</v>
      </c>
      <c r="C153" s="184">
        <v>43042</v>
      </c>
      <c r="D153" s="181">
        <v>84330.008150740003</v>
      </c>
      <c r="E153" s="212">
        <v>1</v>
      </c>
      <c r="F153" s="198"/>
      <c r="G153" s="212" t="s">
        <v>360</v>
      </c>
      <c r="H153" s="212">
        <v>5567.65</v>
      </c>
      <c r="I153" s="158"/>
      <c r="K153" s="217"/>
      <c r="L153" s="217"/>
      <c r="M153" s="217"/>
      <c r="O153" s="230" t="s">
        <v>360</v>
      </c>
      <c r="P153" s="230">
        <v>5418.28</v>
      </c>
    </row>
    <row r="154" spans="2:16" x14ac:dyDescent="0.25">
      <c r="B154" s="181" t="s">
        <v>302</v>
      </c>
      <c r="C154" s="184">
        <v>41250</v>
      </c>
      <c r="D154" s="181">
        <v>94719.679999999993</v>
      </c>
      <c r="E154" s="212">
        <v>1</v>
      </c>
      <c r="F154" s="198"/>
      <c r="G154" s="212" t="s">
        <v>361</v>
      </c>
      <c r="H154" s="212">
        <v>12963.02</v>
      </c>
      <c r="I154" s="158"/>
      <c r="K154" s="217"/>
      <c r="L154" s="217"/>
      <c r="M154" s="217"/>
      <c r="O154" s="230" t="s">
        <v>361</v>
      </c>
      <c r="P154" s="230">
        <v>8864.85</v>
      </c>
    </row>
    <row r="155" spans="2:16" x14ac:dyDescent="0.25">
      <c r="B155" s="181" t="s">
        <v>303</v>
      </c>
      <c r="C155" s="184">
        <v>39381</v>
      </c>
      <c r="D155" s="181">
        <v>31088.74</v>
      </c>
      <c r="E155" s="212">
        <v>1</v>
      </c>
      <c r="F155" s="198"/>
      <c r="G155" s="212" t="s">
        <v>362</v>
      </c>
      <c r="H155" s="212">
        <v>15998.77</v>
      </c>
      <c r="I155" s="158"/>
      <c r="K155" s="217"/>
      <c r="L155" s="217"/>
      <c r="M155" s="217"/>
      <c r="O155" s="230" t="s">
        <v>362</v>
      </c>
      <c r="P155" s="230">
        <v>16573.04</v>
      </c>
    </row>
    <row r="156" spans="2:16" x14ac:dyDescent="0.25">
      <c r="B156" s="181" t="s">
        <v>87</v>
      </c>
      <c r="C156" s="184">
        <v>41893</v>
      </c>
      <c r="D156" s="181">
        <v>95446.135778840006</v>
      </c>
      <c r="E156" s="212">
        <v>1</v>
      </c>
      <c r="F156" s="198"/>
      <c r="G156" s="212" t="s">
        <v>364</v>
      </c>
      <c r="H156" s="212">
        <v>28243.05</v>
      </c>
      <c r="I156" s="158"/>
      <c r="K156" s="217"/>
      <c r="L156" s="217"/>
      <c r="M156" s="217"/>
      <c r="O156" s="230" t="s">
        <v>364</v>
      </c>
      <c r="P156" s="230">
        <v>19354.09</v>
      </c>
    </row>
    <row r="157" spans="2:16" x14ac:dyDescent="0.25">
      <c r="B157" s="181" t="s">
        <v>79</v>
      </c>
      <c r="C157" s="184">
        <v>39381</v>
      </c>
      <c r="D157" s="181">
        <v>35813.949999999997</v>
      </c>
      <c r="E157" s="212">
        <v>1</v>
      </c>
      <c r="F157" s="198"/>
      <c r="G157" s="212" t="s">
        <v>365</v>
      </c>
      <c r="H157" s="212">
        <v>7990.24</v>
      </c>
      <c r="I157" s="158"/>
      <c r="K157" s="217"/>
      <c r="L157" s="217"/>
      <c r="M157" s="217"/>
      <c r="O157" s="230" t="s">
        <v>365</v>
      </c>
      <c r="P157" s="230">
        <v>7150.97</v>
      </c>
    </row>
    <row r="158" spans="2:16" x14ac:dyDescent="0.25">
      <c r="B158" s="181" t="s">
        <v>304</v>
      </c>
      <c r="C158" s="184">
        <v>40581</v>
      </c>
      <c r="D158" s="181">
        <v>88089.14</v>
      </c>
      <c r="E158" s="212">
        <v>1</v>
      </c>
      <c r="F158" s="198"/>
      <c r="G158" s="212" t="s">
        <v>366</v>
      </c>
      <c r="H158" s="212">
        <v>6824.2</v>
      </c>
      <c r="I158" s="158"/>
      <c r="K158" s="217"/>
      <c r="L158" s="217"/>
      <c r="M158" s="217"/>
      <c r="O158" s="230" t="s">
        <v>366</v>
      </c>
      <c r="P158" s="230">
        <v>6706.96</v>
      </c>
    </row>
    <row r="159" spans="2:16" x14ac:dyDescent="0.25">
      <c r="B159" s="181" t="s">
        <v>85</v>
      </c>
      <c r="C159" s="184">
        <v>39381</v>
      </c>
      <c r="D159" s="181">
        <v>65291.38</v>
      </c>
      <c r="E159" s="212">
        <v>1</v>
      </c>
      <c r="F159" s="198"/>
      <c r="G159" s="212" t="s">
        <v>367</v>
      </c>
      <c r="H159" s="212">
        <v>13005.93</v>
      </c>
      <c r="I159" s="158"/>
      <c r="K159" s="217"/>
      <c r="L159" s="217"/>
      <c r="M159" s="217"/>
      <c r="O159" s="230" t="s">
        <v>367</v>
      </c>
      <c r="P159" s="230">
        <v>12858.64</v>
      </c>
    </row>
    <row r="160" spans="2:16" x14ac:dyDescent="0.25">
      <c r="B160" s="181" t="s">
        <v>305</v>
      </c>
      <c r="C160" s="184">
        <v>42655</v>
      </c>
      <c r="D160" s="181">
        <v>6829.7257960500001</v>
      </c>
      <c r="E160" s="212">
        <v>1</v>
      </c>
      <c r="F160" s="198"/>
      <c r="G160" s="212" t="s">
        <v>368</v>
      </c>
      <c r="H160" s="212">
        <v>9975.5300000000007</v>
      </c>
      <c r="I160" s="158"/>
      <c r="K160" s="217"/>
      <c r="L160" s="217"/>
      <c r="M160" s="217"/>
      <c r="O160" s="230" t="s">
        <v>368</v>
      </c>
      <c r="P160" s="230">
        <v>9793.2999999999993</v>
      </c>
    </row>
    <row r="161" spans="2:16" x14ac:dyDescent="0.25">
      <c r="B161" s="181" t="s">
        <v>81</v>
      </c>
      <c r="C161" s="184">
        <v>43125</v>
      </c>
      <c r="D161" s="181">
        <v>48467.669364840003</v>
      </c>
      <c r="E161" s="212">
        <v>1</v>
      </c>
      <c r="F161" s="198"/>
      <c r="G161" s="212" t="s">
        <v>369</v>
      </c>
      <c r="H161" s="212">
        <v>32830.9</v>
      </c>
      <c r="I161" s="158"/>
      <c r="K161" s="217"/>
      <c r="L161" s="217"/>
      <c r="M161" s="217"/>
      <c r="O161" s="230" t="s">
        <v>369</v>
      </c>
      <c r="P161" s="230">
        <v>31977.52</v>
      </c>
    </row>
    <row r="162" spans="2:16" x14ac:dyDescent="0.25">
      <c r="B162" s="181" t="s">
        <v>83</v>
      </c>
      <c r="C162" s="184">
        <v>42222</v>
      </c>
      <c r="D162" s="181">
        <v>71088.506129760004</v>
      </c>
      <c r="E162" s="212">
        <v>1</v>
      </c>
      <c r="F162" s="198"/>
      <c r="G162" s="212" t="s">
        <v>370</v>
      </c>
      <c r="H162" s="212">
        <v>4483.5</v>
      </c>
      <c r="I162" s="158"/>
      <c r="K162" s="217"/>
      <c r="L162" s="217"/>
      <c r="M162" s="217"/>
      <c r="O162" s="230" t="s">
        <v>370</v>
      </c>
      <c r="P162" s="230">
        <v>4725.03</v>
      </c>
    </row>
    <row r="163" spans="2:16" x14ac:dyDescent="0.25">
      <c r="B163" s="181" t="s">
        <v>306</v>
      </c>
      <c r="C163" s="184">
        <v>43125</v>
      </c>
      <c r="D163" s="181">
        <v>9856.3269865999991</v>
      </c>
      <c r="E163" s="212">
        <v>1</v>
      </c>
      <c r="F163" s="198"/>
      <c r="G163" s="212" t="s">
        <v>371</v>
      </c>
      <c r="H163" s="212">
        <v>7359.31</v>
      </c>
      <c r="I163" s="158"/>
      <c r="K163" s="217"/>
      <c r="L163" s="217"/>
      <c r="M163" s="217"/>
      <c r="O163" s="230" t="s">
        <v>371</v>
      </c>
      <c r="P163" s="230">
        <v>6809.04</v>
      </c>
    </row>
    <row r="164" spans="2:16" x14ac:dyDescent="0.25">
      <c r="B164" s="181" t="s">
        <v>307</v>
      </c>
      <c r="C164" s="184">
        <v>43627</v>
      </c>
      <c r="D164" s="181">
        <v>3193.7852788199998</v>
      </c>
      <c r="E164" s="212">
        <v>1</v>
      </c>
      <c r="F164" s="198"/>
      <c r="G164" s="212" t="s">
        <v>372</v>
      </c>
      <c r="H164" s="212">
        <v>14878.5</v>
      </c>
      <c r="I164" s="158"/>
      <c r="K164" s="217"/>
      <c r="L164" s="217"/>
      <c r="M164" s="217"/>
      <c r="O164" s="230" t="s">
        <v>372</v>
      </c>
      <c r="P164" s="230">
        <v>15412.56</v>
      </c>
    </row>
    <row r="165" spans="2:16" x14ac:dyDescent="0.25">
      <c r="B165" s="181" t="s">
        <v>308</v>
      </c>
      <c r="C165" s="184">
        <v>41887</v>
      </c>
      <c r="D165" s="181">
        <v>417.67220522999997</v>
      </c>
      <c r="E165" s="212">
        <v>1</v>
      </c>
      <c r="F165" s="198"/>
      <c r="G165" s="212" t="s">
        <v>373</v>
      </c>
      <c r="H165" s="212">
        <v>5511.19</v>
      </c>
      <c r="I165" s="158"/>
      <c r="K165" s="217"/>
      <c r="L165" s="217"/>
      <c r="M165" s="217"/>
      <c r="O165" s="230" t="s">
        <v>373</v>
      </c>
      <c r="P165" s="230">
        <v>4930.24</v>
      </c>
    </row>
    <row r="166" spans="2:16" x14ac:dyDescent="0.25">
      <c r="B166" s="181" t="s">
        <v>536</v>
      </c>
      <c r="C166" s="184">
        <v>42488</v>
      </c>
      <c r="D166" s="181">
        <v>19062.31522</v>
      </c>
      <c r="E166" s="212">
        <v>1</v>
      </c>
      <c r="F166" s="198"/>
      <c r="G166" s="212" t="s">
        <v>374</v>
      </c>
      <c r="H166" s="212">
        <v>20719.14</v>
      </c>
      <c r="I166" s="158"/>
      <c r="K166" s="217"/>
      <c r="L166" s="217"/>
      <c r="M166" s="217"/>
      <c r="O166" s="230" t="s">
        <v>374</v>
      </c>
      <c r="P166" s="230">
        <v>21085.18</v>
      </c>
    </row>
    <row r="167" spans="2:16" x14ac:dyDescent="0.25">
      <c r="B167" s="181" t="s">
        <v>537</v>
      </c>
      <c r="C167" s="184">
        <v>42305</v>
      </c>
      <c r="D167" s="181">
        <v>18548.60542</v>
      </c>
      <c r="E167" s="212">
        <v>1</v>
      </c>
      <c r="F167" s="198"/>
      <c r="G167" s="212" t="s">
        <v>375</v>
      </c>
      <c r="H167" s="212">
        <v>10044.35</v>
      </c>
      <c r="I167" s="158"/>
      <c r="K167" s="217"/>
      <c r="L167" s="217"/>
      <c r="M167" s="217"/>
      <c r="O167" s="230" t="s">
        <v>375</v>
      </c>
      <c r="P167" s="230">
        <v>9281.84</v>
      </c>
    </row>
    <row r="168" spans="2:16" x14ac:dyDescent="0.25">
      <c r="B168" s="181" t="s">
        <v>538</v>
      </c>
      <c r="C168" s="184">
        <v>42578</v>
      </c>
      <c r="D168" s="181">
        <v>13742.29947</v>
      </c>
      <c r="E168" s="212">
        <v>1</v>
      </c>
      <c r="F168" s="198"/>
      <c r="G168" s="212" t="s">
        <v>376</v>
      </c>
      <c r="H168" s="212">
        <v>17033.400000000001</v>
      </c>
      <c r="I168" s="158"/>
      <c r="K168" s="217"/>
      <c r="L168" s="217"/>
      <c r="M168" s="217"/>
      <c r="O168" s="230" t="s">
        <v>376</v>
      </c>
      <c r="P168" s="230">
        <v>16902.3</v>
      </c>
    </row>
    <row r="169" spans="2:16" x14ac:dyDescent="0.25">
      <c r="B169" s="181" t="s">
        <v>309</v>
      </c>
      <c r="C169" s="184">
        <v>39381</v>
      </c>
      <c r="D169" s="181">
        <v>42355.94</v>
      </c>
      <c r="E169" s="212">
        <v>1</v>
      </c>
      <c r="F169" s="198"/>
      <c r="G169" s="212" t="s">
        <v>377</v>
      </c>
      <c r="H169" s="212">
        <v>6308.97</v>
      </c>
      <c r="I169" s="158"/>
      <c r="K169" s="217"/>
      <c r="L169" s="217"/>
      <c r="M169" s="217"/>
      <c r="O169" s="230" t="s">
        <v>377</v>
      </c>
      <c r="P169" s="230">
        <v>5639.3</v>
      </c>
    </row>
    <row r="170" spans="2:16" x14ac:dyDescent="0.25">
      <c r="B170" s="181" t="s">
        <v>310</v>
      </c>
      <c r="C170" s="184">
        <v>43587</v>
      </c>
      <c r="D170" s="181">
        <v>89801.649796929996</v>
      </c>
      <c r="E170" s="212">
        <v>1</v>
      </c>
      <c r="F170" s="198"/>
      <c r="G170" s="212" t="s">
        <v>378</v>
      </c>
      <c r="H170" s="212">
        <v>18085.04</v>
      </c>
      <c r="I170" s="158"/>
      <c r="K170" s="217"/>
      <c r="L170" s="217"/>
      <c r="M170" s="217"/>
      <c r="O170" s="230" t="s">
        <v>378</v>
      </c>
      <c r="P170" s="230">
        <v>18364.919999999998</v>
      </c>
    </row>
    <row r="171" spans="2:16" x14ac:dyDescent="0.25">
      <c r="B171" s="181" t="s">
        <v>311</v>
      </c>
      <c r="C171" s="184">
        <v>43165</v>
      </c>
      <c r="D171" s="181">
        <v>47641.71241624</v>
      </c>
      <c r="E171" s="212">
        <v>1</v>
      </c>
      <c r="F171" s="198"/>
      <c r="G171" s="212" t="s">
        <v>379</v>
      </c>
      <c r="H171" s="212">
        <v>9621.3799999999992</v>
      </c>
      <c r="I171" s="158"/>
      <c r="K171" s="217"/>
      <c r="L171" s="217"/>
      <c r="M171" s="217"/>
      <c r="O171" s="230" t="s">
        <v>379</v>
      </c>
      <c r="P171" s="230">
        <v>8901.98</v>
      </c>
    </row>
    <row r="172" spans="2:16" x14ac:dyDescent="0.25">
      <c r="B172" s="181" t="s">
        <v>312</v>
      </c>
      <c r="C172" s="184">
        <v>42374</v>
      </c>
      <c r="D172" s="181">
        <v>1792.3439825099999</v>
      </c>
      <c r="E172" s="212">
        <v>1</v>
      </c>
      <c r="F172" s="198"/>
      <c r="G172" s="212" t="s">
        <v>380</v>
      </c>
      <c r="H172" s="212">
        <v>14603.62</v>
      </c>
      <c r="I172" s="158"/>
      <c r="K172" s="217"/>
      <c r="L172" s="217"/>
      <c r="M172" s="217"/>
      <c r="O172" s="230" t="s">
        <v>380</v>
      </c>
      <c r="P172" s="230">
        <v>14401.19</v>
      </c>
    </row>
    <row r="173" spans="2:16" x14ac:dyDescent="0.25">
      <c r="B173" s="181" t="s">
        <v>179</v>
      </c>
      <c r="C173" s="184">
        <v>42303</v>
      </c>
      <c r="D173" s="181">
        <v>1035.8389392900001</v>
      </c>
      <c r="E173" s="212">
        <v>1</v>
      </c>
      <c r="F173" s="198"/>
      <c r="G173" s="212"/>
      <c r="H173" s="212"/>
      <c r="I173" s="158"/>
      <c r="K173" s="217"/>
      <c r="L173" s="217"/>
      <c r="M173" s="217"/>
      <c r="O173" s="230" t="s">
        <v>381</v>
      </c>
      <c r="P173" s="230">
        <v>67638.940811509994</v>
      </c>
    </row>
    <row r="174" spans="2:16" x14ac:dyDescent="0.25">
      <c r="B174" s="181" t="s">
        <v>313</v>
      </c>
      <c r="C174" s="184">
        <v>39209</v>
      </c>
      <c r="D174" s="181">
        <v>910.48</v>
      </c>
      <c r="E174" s="212">
        <v>1</v>
      </c>
      <c r="F174" s="198"/>
      <c r="G174" s="212"/>
      <c r="H174" s="212"/>
      <c r="I174" s="158"/>
      <c r="K174" s="217"/>
      <c r="L174" s="217"/>
      <c r="M174" s="217"/>
      <c r="O174" s="230"/>
      <c r="P174" s="230"/>
    </row>
    <row r="175" spans="2:16" x14ac:dyDescent="0.25">
      <c r="B175" s="181" t="s">
        <v>314</v>
      </c>
      <c r="C175" s="184">
        <v>42334</v>
      </c>
      <c r="D175" s="181">
        <v>5012.4318484900004</v>
      </c>
      <c r="E175" s="212">
        <v>1</v>
      </c>
      <c r="F175" s="198"/>
      <c r="G175" s="212"/>
      <c r="H175" s="212"/>
      <c r="I175" s="158"/>
      <c r="K175" s="217"/>
      <c r="L175" s="217"/>
      <c r="M175" s="217"/>
      <c r="O175" s="230"/>
      <c r="P175" s="230"/>
    </row>
    <row r="176" spans="2:16" x14ac:dyDescent="0.25">
      <c r="B176" s="181" t="s">
        <v>315</v>
      </c>
      <c r="C176" s="184">
        <v>43875</v>
      </c>
      <c r="D176" s="181">
        <v>5900.4787694500001</v>
      </c>
      <c r="E176" s="212">
        <v>1</v>
      </c>
      <c r="F176" s="198"/>
      <c r="G176" s="212"/>
      <c r="H176" s="212"/>
      <c r="I176" s="158"/>
      <c r="K176" s="217"/>
      <c r="L176" s="217"/>
      <c r="M176" s="217"/>
      <c r="O176" s="230"/>
      <c r="P176" s="230"/>
    </row>
    <row r="177" spans="2:16" x14ac:dyDescent="0.25">
      <c r="B177" s="181" t="s">
        <v>316</v>
      </c>
      <c r="C177" s="184">
        <v>42222</v>
      </c>
      <c r="D177" s="181">
        <v>1524.0086971600001</v>
      </c>
      <c r="E177" s="212">
        <v>1</v>
      </c>
      <c r="F177" s="198"/>
      <c r="G177" s="212"/>
      <c r="H177" s="212"/>
      <c r="I177" s="158"/>
      <c r="K177" s="217"/>
      <c r="L177" s="217"/>
      <c r="M177" s="217"/>
      <c r="O177" s="230"/>
      <c r="P177" s="230"/>
    </row>
    <row r="178" spans="2:16" x14ac:dyDescent="0.25">
      <c r="B178" s="181" t="s">
        <v>317</v>
      </c>
      <c r="C178" s="184">
        <v>41492</v>
      </c>
      <c r="D178" s="181">
        <v>4293.55</v>
      </c>
      <c r="E178" s="212">
        <v>1</v>
      </c>
      <c r="F178" s="198"/>
      <c r="G178" s="212"/>
      <c r="H178" s="212"/>
      <c r="I178" s="158"/>
      <c r="K178" s="217"/>
      <c r="L178" s="217"/>
      <c r="M178" s="217"/>
      <c r="O178" s="230"/>
      <c r="P178" s="230"/>
    </row>
    <row r="179" spans="2:16" x14ac:dyDescent="0.25">
      <c r="B179" s="181" t="s">
        <v>318</v>
      </c>
      <c r="C179" s="184">
        <v>43172</v>
      </c>
      <c r="D179" s="181">
        <v>82.544370499999999</v>
      </c>
      <c r="E179" s="212">
        <v>1</v>
      </c>
      <c r="F179" s="198"/>
      <c r="G179" s="212"/>
      <c r="H179" s="212"/>
      <c r="I179" s="158"/>
      <c r="K179" s="217"/>
      <c r="L179" s="217"/>
      <c r="M179" s="217"/>
      <c r="O179" s="230"/>
      <c r="P179" s="230"/>
    </row>
    <row r="180" spans="2:16" x14ac:dyDescent="0.25">
      <c r="B180" s="181" t="s">
        <v>319</v>
      </c>
      <c r="C180" s="184">
        <v>43850</v>
      </c>
      <c r="D180" s="181">
        <v>139.06938059999999</v>
      </c>
      <c r="E180" s="212">
        <v>1</v>
      </c>
      <c r="F180" s="198"/>
      <c r="G180" s="212"/>
      <c r="H180" s="212"/>
      <c r="I180" s="158"/>
      <c r="K180" s="217"/>
      <c r="L180" s="217"/>
      <c r="M180" s="217"/>
      <c r="O180" s="230"/>
      <c r="P180" s="230"/>
    </row>
    <row r="181" spans="2:16" x14ac:dyDescent="0.25">
      <c r="B181" s="181" t="s">
        <v>320</v>
      </c>
      <c r="C181" s="184">
        <v>43220</v>
      </c>
      <c r="D181" s="181">
        <v>60.391819920000003</v>
      </c>
      <c r="E181" s="212">
        <v>1</v>
      </c>
      <c r="F181" s="198"/>
      <c r="G181" s="212"/>
      <c r="H181" s="212"/>
      <c r="I181" s="158"/>
      <c r="K181" s="217"/>
      <c r="L181" s="217"/>
      <c r="M181" s="217"/>
      <c r="O181" s="230"/>
      <c r="P181" s="230"/>
    </row>
    <row r="182" spans="2:16" x14ac:dyDescent="0.25">
      <c r="B182" s="181" t="s">
        <v>321</v>
      </c>
      <c r="C182" s="184">
        <v>43861</v>
      </c>
      <c r="D182" s="181">
        <v>98.657503919999996</v>
      </c>
      <c r="E182" s="212">
        <v>1</v>
      </c>
      <c r="F182" s="198"/>
      <c r="G182" s="212"/>
      <c r="H182" s="212"/>
      <c r="I182" s="158"/>
      <c r="K182" s="217"/>
      <c r="L182" s="217"/>
      <c r="M182" s="217"/>
      <c r="O182" s="230"/>
      <c r="P182" s="230"/>
    </row>
    <row r="183" spans="2:16" x14ac:dyDescent="0.25">
      <c r="B183" s="181" t="s">
        <v>322</v>
      </c>
      <c r="C183" s="184">
        <v>44182</v>
      </c>
      <c r="D183" s="181">
        <v>55484.284266850002</v>
      </c>
      <c r="E183" s="212">
        <v>1</v>
      </c>
      <c r="F183" s="198"/>
      <c r="G183" s="212"/>
      <c r="H183" s="212"/>
      <c r="I183" s="158"/>
      <c r="K183" s="217"/>
      <c r="L183" s="217"/>
      <c r="M183" s="217"/>
      <c r="O183" s="230"/>
      <c r="P183" s="230"/>
    </row>
    <row r="184" spans="2:16" x14ac:dyDescent="0.25">
      <c r="B184" s="181" t="s">
        <v>323</v>
      </c>
      <c r="C184" s="184">
        <v>43125</v>
      </c>
      <c r="D184" s="181">
        <v>4957.9597465699999</v>
      </c>
      <c r="E184" s="212">
        <v>1</v>
      </c>
      <c r="F184" s="198"/>
      <c r="G184" s="212"/>
      <c r="H184" s="212"/>
      <c r="I184" s="158"/>
      <c r="K184" s="217"/>
      <c r="L184" s="217"/>
      <c r="M184" s="217"/>
      <c r="O184" s="230"/>
      <c r="P184" s="230"/>
    </row>
    <row r="185" spans="2:16" x14ac:dyDescent="0.25">
      <c r="B185" s="181" t="s">
        <v>324</v>
      </c>
      <c r="C185" s="184">
        <v>43125</v>
      </c>
      <c r="D185" s="181">
        <v>61684.771932919997</v>
      </c>
      <c r="E185" s="212">
        <v>1</v>
      </c>
      <c r="F185" s="198"/>
      <c r="G185" s="212"/>
      <c r="H185" s="212"/>
      <c r="I185" s="158"/>
      <c r="K185" s="217"/>
      <c r="L185" s="217"/>
      <c r="M185" s="217"/>
      <c r="O185" s="230"/>
      <c r="P185" s="230"/>
    </row>
    <row r="186" spans="2:16" x14ac:dyDescent="0.25">
      <c r="B186" s="181" t="s">
        <v>325</v>
      </c>
      <c r="C186" s="184">
        <v>43125</v>
      </c>
      <c r="D186" s="181">
        <v>13771.555498350001</v>
      </c>
      <c r="E186" s="212">
        <v>1</v>
      </c>
      <c r="F186" s="198"/>
      <c r="G186" s="212"/>
      <c r="H186" s="212"/>
      <c r="I186" s="158"/>
      <c r="K186" s="217"/>
      <c r="L186" s="217"/>
      <c r="M186" s="217"/>
      <c r="O186" s="230"/>
      <c r="P186" s="230"/>
    </row>
    <row r="187" spans="2:16" x14ac:dyDescent="0.25">
      <c r="B187" s="181" t="s">
        <v>539</v>
      </c>
      <c r="C187" s="184">
        <v>43636</v>
      </c>
      <c r="D187" s="181">
        <v>17168.030079600001</v>
      </c>
      <c r="E187" s="212">
        <v>1</v>
      </c>
      <c r="F187" s="198"/>
      <c r="G187" s="212"/>
      <c r="H187" s="212"/>
      <c r="I187" s="158"/>
      <c r="K187" s="217"/>
      <c r="L187" s="217"/>
      <c r="M187" s="217"/>
      <c r="O187" s="230"/>
      <c r="P187" s="230"/>
    </row>
    <row r="188" spans="2:16" x14ac:dyDescent="0.25">
      <c r="B188" s="181" t="s">
        <v>540</v>
      </c>
      <c r="C188" s="184">
        <v>43637</v>
      </c>
      <c r="D188" s="181">
        <v>18043.943900850001</v>
      </c>
      <c r="E188" s="212">
        <v>1</v>
      </c>
      <c r="F188" s="198"/>
      <c r="G188" s="212"/>
      <c r="H188" s="212"/>
      <c r="I188" s="158"/>
      <c r="K188" s="217"/>
      <c r="L188" s="217"/>
      <c r="M188" s="217"/>
      <c r="O188" s="230"/>
      <c r="P188" s="230"/>
    </row>
    <row r="189" spans="2:16" x14ac:dyDescent="0.25">
      <c r="B189" s="181" t="s">
        <v>326</v>
      </c>
      <c r="C189" s="184">
        <v>41065</v>
      </c>
      <c r="D189" s="181">
        <v>1120.92</v>
      </c>
      <c r="E189" s="212">
        <v>1</v>
      </c>
      <c r="F189" s="198"/>
      <c r="G189" s="212"/>
      <c r="H189" s="212"/>
      <c r="I189" s="158"/>
      <c r="K189" s="217"/>
      <c r="L189" s="217"/>
      <c r="M189" s="217"/>
      <c r="O189" s="230"/>
      <c r="P189" s="230"/>
    </row>
    <row r="190" spans="2:16" x14ac:dyDescent="0.25">
      <c r="B190" s="181" t="s">
        <v>327</v>
      </c>
      <c r="C190" s="184">
        <v>43125</v>
      </c>
      <c r="D190" s="181">
        <v>11610.59631465</v>
      </c>
      <c r="E190" s="212">
        <v>1</v>
      </c>
      <c r="F190" s="198"/>
      <c r="G190" s="212"/>
      <c r="H190" s="212"/>
      <c r="I190" s="158"/>
      <c r="K190" s="217"/>
      <c r="L190" s="217"/>
      <c r="M190" s="217"/>
      <c r="O190" s="230"/>
      <c r="P190" s="230"/>
    </row>
    <row r="191" spans="2:16" x14ac:dyDescent="0.25">
      <c r="B191" s="181" t="s">
        <v>328</v>
      </c>
      <c r="C191" s="184">
        <v>41849</v>
      </c>
      <c r="D191" s="181">
        <v>4482.8823280400002</v>
      </c>
      <c r="E191" s="212">
        <v>1</v>
      </c>
      <c r="F191" s="198"/>
      <c r="G191" s="212"/>
      <c r="H191" s="212"/>
      <c r="I191" s="158"/>
      <c r="K191" s="217"/>
      <c r="L191" s="217"/>
      <c r="M191" s="217"/>
      <c r="O191" s="230"/>
      <c r="P191" s="230"/>
    </row>
    <row r="192" spans="2:16" x14ac:dyDescent="0.25">
      <c r="B192" s="181" t="s">
        <v>329</v>
      </c>
      <c r="C192" s="184">
        <v>43060</v>
      </c>
      <c r="D192" s="181">
        <v>12491.5886923</v>
      </c>
      <c r="E192" s="212">
        <v>1</v>
      </c>
      <c r="F192" s="198"/>
      <c r="G192" s="212"/>
      <c r="H192" s="212"/>
      <c r="I192" s="158"/>
      <c r="K192" s="217"/>
      <c r="L192" s="217"/>
      <c r="M192" s="217"/>
      <c r="O192" s="230"/>
      <c r="P192" s="230"/>
    </row>
    <row r="193" spans="2:16" x14ac:dyDescent="0.25">
      <c r="B193" s="181" t="s">
        <v>330</v>
      </c>
      <c r="C193" s="184">
        <v>43255</v>
      </c>
      <c r="D193" s="181">
        <v>30300.78</v>
      </c>
      <c r="E193" s="212">
        <v>1</v>
      </c>
      <c r="F193" s="198"/>
      <c r="G193" s="212"/>
      <c r="H193" s="212"/>
      <c r="I193" s="158"/>
      <c r="K193" s="217"/>
      <c r="L193" s="217"/>
      <c r="M193" s="217"/>
      <c r="O193" s="230"/>
      <c r="P193" s="230"/>
    </row>
    <row r="194" spans="2:16" x14ac:dyDescent="0.25">
      <c r="B194" s="181" t="s">
        <v>331</v>
      </c>
      <c r="C194" s="184">
        <v>43347</v>
      </c>
      <c r="D194" s="181">
        <v>11098.43</v>
      </c>
      <c r="E194" s="212">
        <v>1</v>
      </c>
      <c r="F194" s="198"/>
      <c r="G194" s="212"/>
      <c r="H194" s="212"/>
      <c r="I194" s="158"/>
      <c r="K194" s="217"/>
      <c r="L194" s="217"/>
      <c r="M194" s="217"/>
      <c r="O194" s="230"/>
      <c r="P194" s="230"/>
    </row>
    <row r="195" spans="2:16" x14ac:dyDescent="0.25">
      <c r="B195" s="181" t="s">
        <v>332</v>
      </c>
      <c r="C195" s="184">
        <v>43348</v>
      </c>
      <c r="D195" s="181">
        <v>19072.88</v>
      </c>
      <c r="E195" s="212">
        <v>1</v>
      </c>
      <c r="F195" s="198"/>
      <c r="G195" s="212"/>
      <c r="H195" s="212"/>
      <c r="I195" s="158"/>
      <c r="K195" s="217"/>
      <c r="L195" s="217"/>
      <c r="M195" s="217"/>
      <c r="O195" s="230"/>
      <c r="P195" s="230"/>
    </row>
    <row r="196" spans="2:16" x14ac:dyDescent="0.25">
      <c r="B196" s="181" t="s">
        <v>333</v>
      </c>
      <c r="C196" s="184">
        <v>44193</v>
      </c>
      <c r="D196" s="181">
        <v>8622.01</v>
      </c>
      <c r="E196" s="212">
        <v>1</v>
      </c>
      <c r="F196" s="198"/>
      <c r="G196" s="212"/>
      <c r="H196" s="212"/>
      <c r="I196" s="158"/>
      <c r="K196" s="217"/>
      <c r="L196" s="217"/>
      <c r="M196" s="217"/>
      <c r="O196" s="230"/>
      <c r="P196" s="230"/>
    </row>
    <row r="197" spans="2:16" x14ac:dyDescent="0.25">
      <c r="B197" s="181" t="s">
        <v>334</v>
      </c>
      <c r="C197" s="184">
        <v>44048</v>
      </c>
      <c r="D197" s="181">
        <v>10772.8</v>
      </c>
      <c r="E197" s="212">
        <v>1</v>
      </c>
      <c r="F197" s="198"/>
      <c r="G197" s="198"/>
      <c r="H197" s="198"/>
      <c r="K197" s="217"/>
      <c r="L197" s="217"/>
      <c r="M197" s="217"/>
      <c r="O197" s="228"/>
      <c r="P197" s="228"/>
    </row>
    <row r="198" spans="2:16" x14ac:dyDescent="0.25">
      <c r="B198" s="181" t="s">
        <v>335</v>
      </c>
      <c r="C198" s="184">
        <v>41904</v>
      </c>
      <c r="D198" s="181">
        <v>5684.71</v>
      </c>
      <c r="E198" s="212">
        <v>1</v>
      </c>
      <c r="F198" s="198"/>
      <c r="G198" s="198"/>
      <c r="H198" s="198"/>
      <c r="K198" s="217"/>
      <c r="L198" s="217"/>
      <c r="M198" s="217"/>
      <c r="O198" s="228"/>
      <c r="P198" s="228"/>
    </row>
    <row r="199" spans="2:16" x14ac:dyDescent="0.25">
      <c r="B199" s="181" t="s">
        <v>336</v>
      </c>
      <c r="C199" s="184">
        <v>43126</v>
      </c>
      <c r="D199" s="181">
        <v>25359.33</v>
      </c>
      <c r="E199" s="212">
        <v>1</v>
      </c>
      <c r="F199" s="198"/>
      <c r="G199" s="198"/>
      <c r="H199" s="198"/>
      <c r="K199" s="217"/>
      <c r="L199" s="217"/>
      <c r="M199" s="217"/>
      <c r="O199" s="228"/>
      <c r="P199" s="228"/>
    </row>
    <row r="200" spans="2:16" x14ac:dyDescent="0.25">
      <c r="B200" s="181" t="s">
        <v>337</v>
      </c>
      <c r="C200" s="184">
        <v>41904</v>
      </c>
      <c r="D200" s="181">
        <v>4598.12</v>
      </c>
      <c r="E200" s="212">
        <v>1</v>
      </c>
      <c r="F200" s="198"/>
      <c r="G200" s="198"/>
      <c r="H200" s="198"/>
      <c r="K200" s="217"/>
      <c r="L200" s="217"/>
      <c r="M200" s="217"/>
      <c r="O200" s="228"/>
      <c r="P200" s="228"/>
    </row>
    <row r="201" spans="2:16" x14ac:dyDescent="0.25">
      <c r="B201" s="181" t="s">
        <v>338</v>
      </c>
      <c r="C201" s="184">
        <v>42146</v>
      </c>
      <c r="D201" s="181">
        <v>12996.36</v>
      </c>
      <c r="E201" s="212">
        <v>1</v>
      </c>
      <c r="F201" s="198"/>
      <c r="G201" s="198"/>
      <c r="H201" s="198"/>
      <c r="K201" s="217"/>
      <c r="L201" s="217"/>
      <c r="M201" s="217"/>
      <c r="O201" s="228"/>
      <c r="P201" s="228"/>
    </row>
    <row r="202" spans="2:16" x14ac:dyDescent="0.25">
      <c r="B202" s="181" t="s">
        <v>339</v>
      </c>
      <c r="C202" s="184">
        <v>43131</v>
      </c>
      <c r="D202" s="181">
        <v>8207.27</v>
      </c>
      <c r="E202" s="212">
        <v>1</v>
      </c>
      <c r="F202" s="198"/>
      <c r="G202" s="198"/>
      <c r="H202" s="198"/>
      <c r="K202" s="217"/>
      <c r="L202" s="217"/>
      <c r="M202" s="217"/>
      <c r="O202" s="228"/>
      <c r="P202" s="228"/>
    </row>
    <row r="203" spans="2:16" x14ac:dyDescent="0.25">
      <c r="B203" s="181" t="s">
        <v>340</v>
      </c>
      <c r="C203" s="184">
        <v>42193</v>
      </c>
      <c r="D203" s="181">
        <v>9363.98</v>
      </c>
      <c r="E203" s="212">
        <v>1</v>
      </c>
      <c r="F203" s="198"/>
      <c r="G203" s="198"/>
      <c r="H203" s="198"/>
      <c r="K203" s="217"/>
      <c r="L203" s="217"/>
      <c r="M203" s="217"/>
      <c r="O203" s="228"/>
      <c r="P203" s="228"/>
    </row>
    <row r="204" spans="2:16" x14ac:dyDescent="0.25">
      <c r="B204" s="181" t="s">
        <v>341</v>
      </c>
      <c r="C204" s="184">
        <v>41948</v>
      </c>
      <c r="D204" s="181">
        <v>15682.48</v>
      </c>
      <c r="E204" s="212">
        <v>1</v>
      </c>
      <c r="F204" s="198"/>
      <c r="G204" s="198"/>
      <c r="H204" s="198"/>
      <c r="K204" s="217"/>
      <c r="L204" s="217"/>
      <c r="M204" s="217"/>
      <c r="O204" s="228"/>
      <c r="P204" s="228"/>
    </row>
    <row r="205" spans="2:16" x14ac:dyDescent="0.25">
      <c r="B205" s="181" t="s">
        <v>342</v>
      </c>
      <c r="C205" s="184">
        <v>42520</v>
      </c>
      <c r="D205" s="181">
        <v>31469.57</v>
      </c>
      <c r="E205" s="212">
        <v>1</v>
      </c>
      <c r="F205" s="198"/>
      <c r="G205" s="198"/>
      <c r="H205" s="198"/>
      <c r="K205" s="217"/>
      <c r="L205" s="217"/>
      <c r="M205" s="217"/>
      <c r="O205" s="228"/>
      <c r="P205" s="228"/>
    </row>
    <row r="206" spans="2:16" x14ac:dyDescent="0.25">
      <c r="B206" s="181" t="s">
        <v>343</v>
      </c>
      <c r="C206" s="184">
        <v>43125</v>
      </c>
      <c r="D206" s="181">
        <v>16687.3</v>
      </c>
      <c r="E206" s="212">
        <v>1</v>
      </c>
      <c r="F206" s="198"/>
      <c r="G206" s="198"/>
      <c r="H206" s="198"/>
      <c r="K206" s="217"/>
      <c r="L206" s="217"/>
      <c r="M206" s="217"/>
      <c r="O206" s="228"/>
      <c r="P206" s="228"/>
    </row>
    <row r="207" spans="2:16" x14ac:dyDescent="0.25">
      <c r="B207" s="181" t="s">
        <v>344</v>
      </c>
      <c r="C207" s="184">
        <v>42460</v>
      </c>
      <c r="D207" s="181">
        <v>25683.33</v>
      </c>
      <c r="E207" s="212">
        <v>1</v>
      </c>
      <c r="F207" s="198"/>
      <c r="G207" s="198"/>
      <c r="H207" s="198"/>
      <c r="K207" s="217"/>
      <c r="L207" s="217"/>
      <c r="M207" s="217"/>
      <c r="O207" s="228"/>
      <c r="P207" s="228"/>
    </row>
    <row r="208" spans="2:16" x14ac:dyDescent="0.25">
      <c r="B208" s="181" t="s">
        <v>345</v>
      </c>
      <c r="C208" s="184">
        <v>44182</v>
      </c>
      <c r="D208" s="181">
        <v>52169.63</v>
      </c>
      <c r="E208" s="212">
        <v>1</v>
      </c>
      <c r="F208" s="198"/>
      <c r="G208" s="198"/>
      <c r="H208" s="198"/>
      <c r="K208" s="217"/>
      <c r="L208" s="217"/>
      <c r="M208" s="217"/>
      <c r="O208" s="228"/>
      <c r="P208" s="228"/>
    </row>
    <row r="209" spans="2:5" x14ac:dyDescent="0.25">
      <c r="B209" s="181" t="s">
        <v>346</v>
      </c>
      <c r="C209" s="184">
        <v>42521</v>
      </c>
      <c r="D209" s="181">
        <v>12168.93</v>
      </c>
      <c r="E209" s="212">
        <v>1</v>
      </c>
    </row>
    <row r="210" spans="2:5" x14ac:dyDescent="0.25">
      <c r="B210" s="181" t="s">
        <v>347</v>
      </c>
      <c r="C210" s="184">
        <v>42117</v>
      </c>
      <c r="D210" s="181">
        <v>27409.74</v>
      </c>
      <c r="E210" s="212">
        <v>1</v>
      </c>
    </row>
    <row r="211" spans="2:5" x14ac:dyDescent="0.25">
      <c r="B211" s="181" t="s">
        <v>348</v>
      </c>
      <c r="C211" s="184">
        <v>42030</v>
      </c>
      <c r="D211" s="181">
        <v>36618.99</v>
      </c>
      <c r="E211" s="212">
        <v>1</v>
      </c>
    </row>
    <row r="212" spans="2:5" x14ac:dyDescent="0.25">
      <c r="B212" s="181" t="s">
        <v>349</v>
      </c>
      <c r="C212" s="184">
        <v>43220</v>
      </c>
      <c r="D212" s="181">
        <v>34255.11</v>
      </c>
      <c r="E212" s="212">
        <v>1</v>
      </c>
    </row>
    <row r="213" spans="2:5" x14ac:dyDescent="0.25">
      <c r="B213" s="181" t="s">
        <v>350</v>
      </c>
      <c r="C213" s="184">
        <v>43166</v>
      </c>
      <c r="D213" s="181">
        <v>15441.01</v>
      </c>
      <c r="E213" s="212">
        <v>1</v>
      </c>
    </row>
    <row r="214" spans="2:5" x14ac:dyDescent="0.25">
      <c r="B214" s="181" t="s">
        <v>351</v>
      </c>
      <c r="C214" s="184">
        <v>44131</v>
      </c>
      <c r="D214" s="181">
        <v>125123.36</v>
      </c>
      <c r="E214" s="212">
        <v>1</v>
      </c>
    </row>
    <row r="215" spans="2:5" x14ac:dyDescent="0.25">
      <c r="B215" s="181" t="s">
        <v>352</v>
      </c>
      <c r="C215" s="184">
        <v>42655</v>
      </c>
      <c r="D215" s="181">
        <v>9116.6</v>
      </c>
      <c r="E215" s="212">
        <v>1</v>
      </c>
    </row>
    <row r="216" spans="2:5" x14ac:dyDescent="0.25">
      <c r="B216" s="181" t="s">
        <v>353</v>
      </c>
      <c r="C216" s="184">
        <v>43627</v>
      </c>
      <c r="D216" s="181">
        <v>9352.09</v>
      </c>
      <c r="E216" s="212">
        <v>1</v>
      </c>
    </row>
    <row r="217" spans="2:5" x14ac:dyDescent="0.25">
      <c r="B217" s="181" t="s">
        <v>354</v>
      </c>
      <c r="C217" s="184">
        <v>42122</v>
      </c>
      <c r="D217" s="181">
        <v>15553.66</v>
      </c>
      <c r="E217" s="212">
        <v>1</v>
      </c>
    </row>
    <row r="218" spans="2:5" x14ac:dyDescent="0.25">
      <c r="B218" s="181" t="s">
        <v>355</v>
      </c>
      <c r="C218" s="184">
        <v>43165</v>
      </c>
      <c r="D218" s="181">
        <v>14437.3</v>
      </c>
      <c r="E218" s="212">
        <v>1</v>
      </c>
    </row>
    <row r="219" spans="2:5" x14ac:dyDescent="0.25">
      <c r="B219" s="181" t="s">
        <v>356</v>
      </c>
      <c r="C219" s="184">
        <v>43587</v>
      </c>
      <c r="D219" s="181">
        <v>21217.81</v>
      </c>
      <c r="E219" s="212">
        <v>1</v>
      </c>
    </row>
    <row r="220" spans="2:5" x14ac:dyDescent="0.25">
      <c r="B220" s="181" t="s">
        <v>357</v>
      </c>
      <c r="C220" s="184">
        <v>43165</v>
      </c>
      <c r="D220" s="181">
        <v>15182</v>
      </c>
      <c r="E220" s="212">
        <v>1</v>
      </c>
    </row>
    <row r="221" spans="2:5" x14ac:dyDescent="0.25">
      <c r="B221" s="181" t="s">
        <v>358</v>
      </c>
      <c r="C221" s="184">
        <v>42374</v>
      </c>
      <c r="D221" s="181">
        <v>13453.03</v>
      </c>
      <c r="E221" s="212">
        <v>1</v>
      </c>
    </row>
    <row r="222" spans="2:5" x14ac:dyDescent="0.25">
      <c r="B222" s="181" t="s">
        <v>359</v>
      </c>
      <c r="C222" s="184">
        <v>42303</v>
      </c>
      <c r="D222" s="181">
        <v>7915.02</v>
      </c>
      <c r="E222" s="212">
        <v>1</v>
      </c>
    </row>
    <row r="223" spans="2:5" x14ac:dyDescent="0.25">
      <c r="B223" s="181" t="s">
        <v>360</v>
      </c>
      <c r="C223" s="184">
        <v>42310</v>
      </c>
      <c r="D223" s="181">
        <v>11222.21</v>
      </c>
      <c r="E223" s="212">
        <v>1</v>
      </c>
    </row>
    <row r="224" spans="2:5" x14ac:dyDescent="0.25">
      <c r="B224" s="181" t="s">
        <v>361</v>
      </c>
      <c r="C224" s="184">
        <v>43875</v>
      </c>
      <c r="D224" s="181">
        <v>13392.1</v>
      </c>
      <c r="E224" s="212">
        <v>1</v>
      </c>
    </row>
    <row r="225" spans="2:5" x14ac:dyDescent="0.25">
      <c r="B225" s="181" t="s">
        <v>362</v>
      </c>
      <c r="C225" s="184">
        <v>42222</v>
      </c>
      <c r="D225" s="181">
        <v>28083.96</v>
      </c>
      <c r="E225" s="212">
        <v>1</v>
      </c>
    </row>
    <row r="226" spans="2:5" x14ac:dyDescent="0.25">
      <c r="B226" s="181" t="s">
        <v>363</v>
      </c>
      <c r="C226" s="184">
        <v>41947</v>
      </c>
      <c r="D226" s="181">
        <v>7127.6</v>
      </c>
      <c r="E226" s="212">
        <v>1</v>
      </c>
    </row>
    <row r="227" spans="2:5" x14ac:dyDescent="0.25">
      <c r="B227" s="181" t="s">
        <v>364</v>
      </c>
      <c r="C227" s="184">
        <v>43255</v>
      </c>
      <c r="D227" s="181">
        <v>30300.78</v>
      </c>
      <c r="E227" s="212">
        <v>1</v>
      </c>
    </row>
    <row r="228" spans="2:5" x14ac:dyDescent="0.25">
      <c r="B228" s="181" t="s">
        <v>365</v>
      </c>
      <c r="C228" s="184">
        <v>44048</v>
      </c>
      <c r="D228" s="181">
        <v>8233.67</v>
      </c>
      <c r="E228" s="212">
        <v>1</v>
      </c>
    </row>
    <row r="229" spans="2:5" x14ac:dyDescent="0.25">
      <c r="B229" s="181" t="s">
        <v>366</v>
      </c>
      <c r="C229" s="184">
        <v>43126</v>
      </c>
      <c r="D229" s="181">
        <v>12900.1</v>
      </c>
      <c r="E229" s="212">
        <v>1</v>
      </c>
    </row>
    <row r="230" spans="2:5" x14ac:dyDescent="0.25">
      <c r="B230" s="181" t="s">
        <v>367</v>
      </c>
      <c r="C230" s="184">
        <v>42520</v>
      </c>
      <c r="D230" s="181">
        <v>26408.99</v>
      </c>
      <c r="E230" s="212">
        <v>1</v>
      </c>
    </row>
    <row r="231" spans="2:5" x14ac:dyDescent="0.25">
      <c r="B231" s="181" t="s">
        <v>368</v>
      </c>
      <c r="C231" s="184">
        <v>42069</v>
      </c>
      <c r="D231" s="181">
        <v>31823.85</v>
      </c>
      <c r="E231" s="212">
        <v>1</v>
      </c>
    </row>
    <row r="232" spans="2:5" x14ac:dyDescent="0.25">
      <c r="B232" s="181" t="s">
        <v>369</v>
      </c>
      <c r="C232" s="184">
        <v>43060</v>
      </c>
      <c r="D232" s="181">
        <v>47173.61</v>
      </c>
      <c r="E232" s="212">
        <v>1</v>
      </c>
    </row>
    <row r="233" spans="2:5" x14ac:dyDescent="0.25">
      <c r="B233" s="181" t="s">
        <v>370</v>
      </c>
      <c r="C233" s="184">
        <v>42122</v>
      </c>
      <c r="D233" s="181">
        <v>13908.83</v>
      </c>
      <c r="E233" s="212">
        <v>1</v>
      </c>
    </row>
    <row r="234" spans="2:5" x14ac:dyDescent="0.25">
      <c r="B234" s="181" t="s">
        <v>371</v>
      </c>
      <c r="C234" s="184">
        <v>43125</v>
      </c>
      <c r="D234" s="181">
        <v>11736.27</v>
      </c>
      <c r="E234" s="212">
        <v>1</v>
      </c>
    </row>
    <row r="235" spans="2:5" x14ac:dyDescent="0.25">
      <c r="B235" s="181" t="s">
        <v>372</v>
      </c>
      <c r="C235" s="184">
        <v>42222</v>
      </c>
      <c r="D235" s="181">
        <v>26117.47</v>
      </c>
      <c r="E235" s="212">
        <v>1</v>
      </c>
    </row>
    <row r="236" spans="2:5" x14ac:dyDescent="0.25">
      <c r="B236" s="181" t="s">
        <v>373</v>
      </c>
      <c r="C236" s="184">
        <v>41904</v>
      </c>
      <c r="D236" s="181">
        <v>6904.09</v>
      </c>
      <c r="E236" s="212">
        <v>1</v>
      </c>
    </row>
    <row r="237" spans="2:5" x14ac:dyDescent="0.25">
      <c r="B237" s="181" t="s">
        <v>374</v>
      </c>
      <c r="C237" s="184">
        <v>43060</v>
      </c>
      <c r="D237" s="181">
        <v>23850.18</v>
      </c>
      <c r="E237" s="212">
        <v>1</v>
      </c>
    </row>
    <row r="238" spans="2:5" x14ac:dyDescent="0.25">
      <c r="B238" s="181" t="s">
        <v>375</v>
      </c>
      <c r="C238" s="184">
        <v>43165</v>
      </c>
      <c r="D238" s="181">
        <v>15739.25</v>
      </c>
      <c r="E238" s="212">
        <v>1</v>
      </c>
    </row>
    <row r="239" spans="2:5" x14ac:dyDescent="0.25">
      <c r="B239" s="181" t="s">
        <v>376</v>
      </c>
      <c r="C239" s="184">
        <v>43060</v>
      </c>
      <c r="D239" s="181">
        <v>20575.990000000002</v>
      </c>
      <c r="E239" s="212">
        <v>1</v>
      </c>
    </row>
    <row r="240" spans="2:5" x14ac:dyDescent="0.25">
      <c r="B240" s="181" t="s">
        <v>377</v>
      </c>
      <c r="C240" s="184">
        <v>41904</v>
      </c>
      <c r="D240" s="181">
        <v>6817.36</v>
      </c>
      <c r="E240" s="212">
        <v>1</v>
      </c>
    </row>
    <row r="241" spans="2:5" x14ac:dyDescent="0.25">
      <c r="B241" s="181" t="s">
        <v>378</v>
      </c>
      <c r="C241" s="184">
        <v>43060</v>
      </c>
      <c r="D241" s="181">
        <v>21366.95</v>
      </c>
      <c r="E241" s="212">
        <v>1</v>
      </c>
    </row>
    <row r="242" spans="2:5" x14ac:dyDescent="0.25">
      <c r="B242" s="181" t="s">
        <v>379</v>
      </c>
      <c r="C242" s="184">
        <v>43125</v>
      </c>
      <c r="D242" s="181">
        <v>15343.72</v>
      </c>
      <c r="E242" s="212">
        <v>1</v>
      </c>
    </row>
    <row r="243" spans="2:5" x14ac:dyDescent="0.25">
      <c r="B243" s="181" t="s">
        <v>380</v>
      </c>
      <c r="C243" s="184">
        <v>43125</v>
      </c>
      <c r="D243" s="181">
        <v>18705.11</v>
      </c>
      <c r="E243" s="212">
        <v>1</v>
      </c>
    </row>
    <row r="244" spans="2:5" x14ac:dyDescent="0.25">
      <c r="B244" s="181" t="s">
        <v>381</v>
      </c>
      <c r="C244" s="184">
        <v>44076</v>
      </c>
      <c r="D244" s="181">
        <v>70402.447598739993</v>
      </c>
      <c r="E244" s="212">
        <v>1</v>
      </c>
    </row>
    <row r="245" spans="2:5" x14ac:dyDescent="0.25">
      <c r="B245" s="181" t="s">
        <v>382</v>
      </c>
      <c r="C245" s="184">
        <v>37469</v>
      </c>
      <c r="D245" s="181">
        <v>394.88</v>
      </c>
      <c r="E245" s="212">
        <v>1</v>
      </c>
    </row>
    <row r="246" spans="2:5" x14ac:dyDescent="0.25">
      <c r="B246" s="181" t="s">
        <v>383</v>
      </c>
      <c r="C246" s="184">
        <v>37469</v>
      </c>
      <c r="D246" s="181">
        <v>394.88</v>
      </c>
      <c r="E246" s="212">
        <v>1</v>
      </c>
    </row>
    <row r="247" spans="2:5" x14ac:dyDescent="0.25">
      <c r="B247" s="181" t="s">
        <v>384</v>
      </c>
      <c r="C247" s="184">
        <v>38665</v>
      </c>
      <c r="D247" s="181">
        <v>225.62</v>
      </c>
      <c r="E247" s="212">
        <v>1</v>
      </c>
    </row>
    <row r="248" spans="2:5" x14ac:dyDescent="0.25">
      <c r="B248" s="181" t="s">
        <v>385</v>
      </c>
      <c r="C248" s="184">
        <v>38665</v>
      </c>
      <c r="D248" s="181">
        <v>225.62</v>
      </c>
      <c r="E248" s="212">
        <v>1</v>
      </c>
    </row>
    <row r="249" spans="2:5" x14ac:dyDescent="0.25">
      <c r="B249" s="181" t="s">
        <v>386</v>
      </c>
      <c r="C249" s="184">
        <v>38624</v>
      </c>
      <c r="D249" s="181">
        <v>173.45</v>
      </c>
      <c r="E249" s="212">
        <v>1</v>
      </c>
    </row>
    <row r="250" spans="2:5" x14ac:dyDescent="0.25">
      <c r="B250" s="181" t="s">
        <v>387</v>
      </c>
      <c r="C250" s="184">
        <v>38624</v>
      </c>
      <c r="D250" s="181">
        <v>173.45</v>
      </c>
      <c r="E250" s="212">
        <v>1</v>
      </c>
    </row>
    <row r="251" spans="2:5" x14ac:dyDescent="0.25">
      <c r="B251" s="181" t="s">
        <v>388</v>
      </c>
      <c r="C251" s="184">
        <v>38027</v>
      </c>
      <c r="D251" s="181">
        <v>108.65</v>
      </c>
      <c r="E251" s="212">
        <v>1</v>
      </c>
    </row>
    <row r="252" spans="2:5" x14ac:dyDescent="0.25">
      <c r="B252" s="181" t="s">
        <v>389</v>
      </c>
      <c r="C252" s="184">
        <v>37757</v>
      </c>
      <c r="D252" s="181">
        <v>125</v>
      </c>
      <c r="E252" s="212">
        <v>1</v>
      </c>
    </row>
    <row r="253" spans="2:5" x14ac:dyDescent="0.25">
      <c r="B253" s="181" t="s">
        <v>390</v>
      </c>
      <c r="C253" s="184">
        <v>38006</v>
      </c>
      <c r="D253" s="181">
        <v>106.83</v>
      </c>
      <c r="E253" s="212">
        <v>1</v>
      </c>
    </row>
    <row r="254" spans="2:5" x14ac:dyDescent="0.25">
      <c r="B254" s="181" t="s">
        <v>391</v>
      </c>
      <c r="C254" s="184">
        <v>38715</v>
      </c>
      <c r="D254" s="181">
        <v>508.88</v>
      </c>
      <c r="E254" s="212">
        <v>1</v>
      </c>
    </row>
    <row r="255" spans="2:5" x14ac:dyDescent="0.25">
      <c r="B255" s="181" t="s">
        <v>392</v>
      </c>
      <c r="C255" s="184">
        <v>38715</v>
      </c>
      <c r="D255" s="181">
        <v>510.55</v>
      </c>
      <c r="E255" s="212">
        <v>1</v>
      </c>
    </row>
    <row r="256" spans="2:5" x14ac:dyDescent="0.25">
      <c r="B256" s="181" t="s">
        <v>393</v>
      </c>
      <c r="C256" s="184">
        <v>38260</v>
      </c>
      <c r="D256" s="181">
        <v>730.16</v>
      </c>
      <c r="E256" s="212">
        <v>1</v>
      </c>
    </row>
    <row r="257" spans="2:5" x14ac:dyDescent="0.25">
      <c r="B257" s="181" t="s">
        <v>394</v>
      </c>
      <c r="C257" s="184">
        <v>38716</v>
      </c>
      <c r="D257" s="181">
        <v>250.34</v>
      </c>
      <c r="E257" s="212">
        <v>1</v>
      </c>
    </row>
    <row r="258" spans="2:5" x14ac:dyDescent="0.25">
      <c r="B258" s="181" t="s">
        <v>395</v>
      </c>
      <c r="C258" s="184">
        <v>38716</v>
      </c>
      <c r="D258" s="181">
        <v>250.34</v>
      </c>
      <c r="E258" s="212">
        <v>1</v>
      </c>
    </row>
    <row r="259" spans="2:5" x14ac:dyDescent="0.25">
      <c r="B259" s="181" t="s">
        <v>396</v>
      </c>
      <c r="C259" s="184">
        <v>38713</v>
      </c>
      <c r="D259" s="181">
        <v>185.77</v>
      </c>
      <c r="E259" s="212">
        <v>1</v>
      </c>
    </row>
    <row r="260" spans="2:5" x14ac:dyDescent="0.25">
      <c r="B260" s="181" t="s">
        <v>397</v>
      </c>
      <c r="C260" s="184">
        <v>38713</v>
      </c>
      <c r="D260" s="181">
        <v>232.72</v>
      </c>
      <c r="E260" s="212">
        <v>1</v>
      </c>
    </row>
    <row r="261" spans="2:5" x14ac:dyDescent="0.25">
      <c r="B261" s="181" t="s">
        <v>398</v>
      </c>
      <c r="C261" s="184">
        <v>38713</v>
      </c>
      <c r="D261" s="181">
        <v>137.76</v>
      </c>
      <c r="E261" s="212">
        <v>1</v>
      </c>
    </row>
    <row r="262" spans="2:5" x14ac:dyDescent="0.25">
      <c r="B262" s="181" t="s">
        <v>399</v>
      </c>
      <c r="C262" s="184">
        <v>38713</v>
      </c>
      <c r="D262" s="181">
        <v>141.75</v>
      </c>
      <c r="E262" s="212">
        <v>1</v>
      </c>
    </row>
    <row r="263" spans="2:5" x14ac:dyDescent="0.25">
      <c r="B263" s="181" t="s">
        <v>400</v>
      </c>
      <c r="C263" s="184">
        <v>38370</v>
      </c>
      <c r="D263" s="181">
        <v>242.71</v>
      </c>
      <c r="E263" s="212">
        <v>1</v>
      </c>
    </row>
    <row r="264" spans="2:5" x14ac:dyDescent="0.25">
      <c r="B264" s="181" t="s">
        <v>401</v>
      </c>
      <c r="C264" s="184">
        <v>38706</v>
      </c>
      <c r="D264" s="181">
        <v>128.63</v>
      </c>
      <c r="E264" s="212">
        <v>1</v>
      </c>
    </row>
    <row r="265" spans="2:5" x14ac:dyDescent="0.25">
      <c r="B265" s="181" t="s">
        <v>402</v>
      </c>
      <c r="C265" s="184">
        <v>38705</v>
      </c>
      <c r="D265" s="181">
        <v>217.85</v>
      </c>
      <c r="E265" s="212">
        <v>1</v>
      </c>
    </row>
    <row r="266" spans="2:5" x14ac:dyDescent="0.25">
      <c r="B266" s="181" t="s">
        <v>403</v>
      </c>
      <c r="C266" s="184">
        <v>42129</v>
      </c>
      <c r="D266" s="181">
        <v>1211.2244297899999</v>
      </c>
      <c r="E266" s="212">
        <v>1</v>
      </c>
    </row>
    <row r="267" spans="2:5" x14ac:dyDescent="0.25">
      <c r="B267" s="181" t="s">
        <v>404</v>
      </c>
      <c r="C267" s="184">
        <v>42552</v>
      </c>
      <c r="D267" s="181">
        <v>532.75119029999996</v>
      </c>
      <c r="E267" s="212">
        <v>1</v>
      </c>
    </row>
    <row r="268" spans="2:5" x14ac:dyDescent="0.25">
      <c r="B268" s="181" t="s">
        <v>405</v>
      </c>
      <c r="C268" s="184">
        <v>39329</v>
      </c>
      <c r="D268" s="181">
        <v>321.83999999999997</v>
      </c>
      <c r="E268" s="212">
        <v>1</v>
      </c>
    </row>
    <row r="269" spans="2:5" x14ac:dyDescent="0.25">
      <c r="B269" s="181" t="s">
        <v>406</v>
      </c>
      <c r="C269" s="184">
        <v>40577</v>
      </c>
      <c r="D269" s="181">
        <v>493.46</v>
      </c>
      <c r="E269" s="212">
        <v>1</v>
      </c>
    </row>
    <row r="270" spans="2:5" x14ac:dyDescent="0.25">
      <c r="B270" s="181" t="s">
        <v>407</v>
      </c>
      <c r="C270" s="184">
        <v>39618</v>
      </c>
      <c r="D270" s="181">
        <v>303</v>
      </c>
      <c r="E270" s="212">
        <v>1</v>
      </c>
    </row>
    <row r="271" spans="2:5" x14ac:dyDescent="0.25">
      <c r="B271" s="181" t="s">
        <v>408</v>
      </c>
      <c r="C271" s="184">
        <v>39394</v>
      </c>
      <c r="D271" s="181">
        <v>363.69</v>
      </c>
      <c r="E271" s="212">
        <v>1</v>
      </c>
    </row>
    <row r="272" spans="2:5" x14ac:dyDescent="0.25">
      <c r="B272" s="181" t="s">
        <v>409</v>
      </c>
      <c r="C272" s="184">
        <v>40478</v>
      </c>
      <c r="D272" s="181">
        <v>148.34</v>
      </c>
      <c r="E272" s="212">
        <v>1</v>
      </c>
    </row>
    <row r="273" spans="2:5" x14ac:dyDescent="0.25">
      <c r="B273" s="181" t="s">
        <v>410</v>
      </c>
      <c r="C273" s="184">
        <v>42552</v>
      </c>
      <c r="D273" s="181">
        <v>1062.7544994699999</v>
      </c>
      <c r="E273" s="212">
        <v>1</v>
      </c>
    </row>
    <row r="274" spans="2:5" x14ac:dyDescent="0.25">
      <c r="B274" s="10" t="s">
        <v>411</v>
      </c>
      <c r="C274" s="125">
        <v>42227</v>
      </c>
      <c r="D274" s="10">
        <v>4757.8587041199999</v>
      </c>
      <c r="E274" s="10">
        <v>1</v>
      </c>
    </row>
    <row r="275" spans="2:5" x14ac:dyDescent="0.25">
      <c r="B275" s="10" t="s">
        <v>412</v>
      </c>
      <c r="C275" s="125">
        <v>42550</v>
      </c>
      <c r="D275" s="10">
        <v>147.67885862</v>
      </c>
      <c r="E275" s="10">
        <v>1</v>
      </c>
    </row>
    <row r="276" spans="2:5" x14ac:dyDescent="0.25">
      <c r="B276" s="10" t="s">
        <v>413</v>
      </c>
      <c r="C276" s="125">
        <v>39618</v>
      </c>
      <c r="D276" s="10">
        <v>562.29</v>
      </c>
      <c r="E276" s="10">
        <v>1</v>
      </c>
    </row>
    <row r="277" spans="2:5" x14ac:dyDescent="0.25">
      <c r="B277" s="10" t="s">
        <v>414</v>
      </c>
      <c r="C277" s="125">
        <v>39394</v>
      </c>
      <c r="D277" s="10">
        <v>363.69</v>
      </c>
      <c r="E277" s="10">
        <v>1</v>
      </c>
    </row>
    <row r="278" spans="2:5" x14ac:dyDescent="0.25">
      <c r="B278" s="10" t="s">
        <v>415</v>
      </c>
      <c r="C278" s="125">
        <v>42227</v>
      </c>
      <c r="D278" s="10">
        <v>4215.8333879900001</v>
      </c>
      <c r="E278" s="10">
        <v>1</v>
      </c>
    </row>
    <row r="279" spans="2:5" x14ac:dyDescent="0.25">
      <c r="B279" s="10" t="s">
        <v>416</v>
      </c>
      <c r="C279" s="125">
        <v>41277</v>
      </c>
      <c r="D279" s="10">
        <v>2807.39</v>
      </c>
      <c r="E279" s="10">
        <v>1</v>
      </c>
    </row>
    <row r="280" spans="2:5" x14ac:dyDescent="0.25">
      <c r="B280" s="10" t="s">
        <v>417</v>
      </c>
      <c r="C280" s="125">
        <v>41283</v>
      </c>
      <c r="D280" s="10">
        <v>2316.58</v>
      </c>
      <c r="E280" s="10">
        <v>1</v>
      </c>
    </row>
    <row r="281" spans="2:5" x14ac:dyDescent="0.25">
      <c r="B281" s="10" t="s">
        <v>418</v>
      </c>
      <c r="C281" s="125">
        <v>42550</v>
      </c>
      <c r="D281" s="10">
        <v>130.66139737</v>
      </c>
      <c r="E281" s="10">
        <v>1</v>
      </c>
    </row>
    <row r="282" spans="2:5" x14ac:dyDescent="0.25">
      <c r="B282" s="10" t="s">
        <v>419</v>
      </c>
      <c r="C282" s="125">
        <v>41281</v>
      </c>
      <c r="D282" s="10">
        <v>3365.22</v>
      </c>
      <c r="E282" s="10">
        <v>1</v>
      </c>
    </row>
    <row r="283" spans="2:5" x14ac:dyDescent="0.25">
      <c r="B283" s="10" t="s">
        <v>420</v>
      </c>
      <c r="C283" s="125">
        <v>42110</v>
      </c>
      <c r="D283" s="10">
        <v>522.89537319999999</v>
      </c>
      <c r="E283" s="10">
        <v>1</v>
      </c>
    </row>
    <row r="284" spans="2:5" x14ac:dyDescent="0.25">
      <c r="B284" s="10" t="s">
        <v>421</v>
      </c>
      <c r="C284" s="125">
        <v>42117</v>
      </c>
      <c r="D284" s="10">
        <v>650.14363865999997</v>
      </c>
      <c r="E284" s="10">
        <v>1</v>
      </c>
    </row>
    <row r="285" spans="2:5" x14ac:dyDescent="0.25">
      <c r="B285" s="10" t="s">
        <v>422</v>
      </c>
      <c r="C285" s="125">
        <v>42479</v>
      </c>
      <c r="D285" s="10">
        <v>517.55154836999998</v>
      </c>
      <c r="E285" s="10">
        <v>1</v>
      </c>
    </row>
    <row r="286" spans="2:5" x14ac:dyDescent="0.25">
      <c r="B286" s="10" t="s">
        <v>423</v>
      </c>
      <c r="C286" s="125">
        <v>42110</v>
      </c>
      <c r="D286" s="10">
        <v>419.85620591000003</v>
      </c>
      <c r="E286" s="10">
        <v>1</v>
      </c>
    </row>
    <row r="287" spans="2:5" x14ac:dyDescent="0.25">
      <c r="B287" s="10" t="s">
        <v>424</v>
      </c>
      <c r="C287" s="125">
        <v>41444</v>
      </c>
      <c r="D287" s="10">
        <v>1386.8</v>
      </c>
      <c r="E287" s="10">
        <v>1</v>
      </c>
    </row>
    <row r="288" spans="2:5" x14ac:dyDescent="0.25">
      <c r="B288" s="10" t="s">
        <v>425</v>
      </c>
      <c r="C288" s="125">
        <v>42030</v>
      </c>
      <c r="D288" s="10">
        <v>227.86509369000001</v>
      </c>
      <c r="E288" s="10">
        <v>1</v>
      </c>
    </row>
    <row r="289" spans="2:5" x14ac:dyDescent="0.25">
      <c r="B289" s="10" t="s">
        <v>426</v>
      </c>
      <c r="C289" s="125">
        <v>39604</v>
      </c>
      <c r="D289" s="10">
        <v>233.37</v>
      </c>
      <c r="E289" s="10">
        <v>1</v>
      </c>
    </row>
    <row r="290" spans="2:5" x14ac:dyDescent="0.25">
      <c r="B290" s="10" t="s">
        <v>427</v>
      </c>
      <c r="C290" s="125">
        <v>42339</v>
      </c>
      <c r="D290" s="10">
        <v>487.53221783999999</v>
      </c>
      <c r="E290" s="10">
        <v>1</v>
      </c>
    </row>
    <row r="291" spans="2:5" x14ac:dyDescent="0.25">
      <c r="B291" s="10" t="s">
        <v>428</v>
      </c>
      <c r="C291" s="125">
        <v>38866</v>
      </c>
      <c r="D291" s="10">
        <v>203.88</v>
      </c>
      <c r="E291" s="10">
        <v>1</v>
      </c>
    </row>
  </sheetData>
  <pageMargins left="0.70866141732283472" right="0.70866141732283472" top="0.74803149606299213" bottom="0.74803149606299213" header="0.31496062992125984" footer="0.31496062992125984"/>
  <pageSetup paperSize="9" scale="81"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62"/>
  <sheetViews>
    <sheetView zoomScaleNormal="100" workbookViewId="0">
      <selection activeCell="A24" sqref="A24:I58"/>
    </sheetView>
  </sheetViews>
  <sheetFormatPr defaultColWidth="9.21875" defaultRowHeight="13.2" x14ac:dyDescent="0.25"/>
  <cols>
    <col min="1" max="1" width="39.77734375" style="10" customWidth="1"/>
    <col min="2" max="2" width="17.77734375" style="10" bestFit="1" customWidth="1"/>
    <col min="3" max="3" width="15" style="10" bestFit="1" customWidth="1"/>
    <col min="4" max="4" width="11.44140625" style="10" bestFit="1" customWidth="1"/>
    <col min="5" max="5" width="10.5546875" style="10" bestFit="1" customWidth="1"/>
    <col min="6" max="6" width="13.44140625" style="10" bestFit="1" customWidth="1"/>
    <col min="7" max="9" width="11.21875" style="10" bestFit="1" customWidth="1"/>
    <col min="10" max="10" width="10.21875" style="10" bestFit="1" customWidth="1"/>
    <col min="11" max="16384" width="9.21875" style="10"/>
  </cols>
  <sheetData>
    <row r="1" spans="1:13" s="35" customFormat="1" x14ac:dyDescent="0.25">
      <c r="A1" s="61"/>
    </row>
    <row r="2" spans="1:13" s="56" customFormat="1" x14ac:dyDescent="0.25">
      <c r="F2" s="395"/>
      <c r="G2" s="395"/>
      <c r="H2" s="395"/>
      <c r="I2" s="395"/>
    </row>
    <row r="3" spans="1:13" s="56" customFormat="1" x14ac:dyDescent="0.25">
      <c r="B3" s="11"/>
      <c r="C3" s="24"/>
      <c r="D3" s="11"/>
      <c r="E3" s="24"/>
      <c r="G3" s="24"/>
      <c r="I3" s="24"/>
      <c r="K3" s="10"/>
    </row>
    <row r="4" spans="1:13" x14ac:dyDescent="0.25">
      <c r="B4" s="27"/>
      <c r="C4" s="48"/>
      <c r="D4" s="27"/>
      <c r="E4" s="48"/>
      <c r="G4" s="48"/>
      <c r="I4" s="48"/>
      <c r="J4" s="44"/>
    </row>
    <row r="5" spans="1:13" x14ac:dyDescent="0.25">
      <c r="B5" s="27"/>
      <c r="C5" s="48"/>
      <c r="D5" s="27"/>
      <c r="E5" s="48"/>
      <c r="G5" s="48"/>
      <c r="I5" s="48"/>
      <c r="J5" s="44"/>
    </row>
    <row r="6" spans="1:13" x14ac:dyDescent="0.25">
      <c r="B6" s="57"/>
      <c r="C6" s="48"/>
      <c r="D6" s="57"/>
      <c r="E6" s="48"/>
      <c r="G6" s="48"/>
      <c r="I6" s="48"/>
      <c r="J6" s="44"/>
    </row>
    <row r="7" spans="1:13" x14ac:dyDescent="0.25">
      <c r="B7" s="57"/>
      <c r="C7" s="48"/>
      <c r="D7" s="57"/>
      <c r="E7" s="48"/>
      <c r="G7" s="48"/>
      <c r="I7" s="48"/>
    </row>
    <row r="8" spans="1:13" x14ac:dyDescent="0.25">
      <c r="A8" s="18"/>
      <c r="B8" s="18"/>
      <c r="D8" s="27"/>
      <c r="E8" s="49"/>
    </row>
    <row r="9" spans="1:13" x14ac:dyDescent="0.25">
      <c r="A9" s="18"/>
      <c r="B9" s="36"/>
      <c r="J9" s="27"/>
    </row>
    <row r="10" spans="1:13" x14ac:dyDescent="0.25">
      <c r="J10" s="27"/>
    </row>
    <row r="11" spans="1:13" x14ac:dyDescent="0.25">
      <c r="A11" s="35"/>
      <c r="J11" s="27"/>
      <c r="K11" s="27"/>
    </row>
    <row r="12" spans="1:13" s="56" customFormat="1" x14ac:dyDescent="0.25">
      <c r="J12" s="33"/>
      <c r="K12" s="33"/>
    </row>
    <row r="13" spans="1:13" s="56" customFormat="1" x14ac:dyDescent="0.25">
      <c r="B13" s="24"/>
      <c r="C13" s="24"/>
      <c r="D13" s="24"/>
      <c r="E13" s="24"/>
      <c r="F13" s="16"/>
    </row>
    <row r="14" spans="1:13" s="56" customFormat="1" x14ac:dyDescent="0.25">
      <c r="B14" s="24"/>
      <c r="C14" s="24"/>
      <c r="D14" s="24"/>
      <c r="E14" s="24"/>
      <c r="F14" s="16"/>
    </row>
    <row r="15" spans="1:13" s="56" customFormat="1" x14ac:dyDescent="0.25">
      <c r="B15" s="25"/>
      <c r="C15" s="25"/>
      <c r="D15" s="25"/>
      <c r="E15" s="24"/>
      <c r="F15" s="24"/>
      <c r="G15" s="24"/>
      <c r="H15" s="24"/>
      <c r="I15" s="24"/>
      <c r="J15" s="24"/>
      <c r="M15" s="10"/>
    </row>
    <row r="16" spans="1:13" ht="14.4" x14ac:dyDescent="0.3">
      <c r="B16" s="88"/>
      <c r="C16" s="72"/>
      <c r="D16" s="27"/>
      <c r="E16" s="28"/>
      <c r="F16" s="45"/>
      <c r="G16" s="27"/>
      <c r="H16" s="27"/>
      <c r="I16" s="27"/>
      <c r="J16" s="27"/>
      <c r="K16" s="49"/>
      <c r="L16" s="16"/>
    </row>
    <row r="17" spans="1:12" ht="14.4" x14ac:dyDescent="0.3">
      <c r="B17" s="88"/>
      <c r="C17" s="72"/>
      <c r="D17" s="27"/>
      <c r="E17" s="28"/>
      <c r="F17" s="45"/>
      <c r="G17" s="27"/>
      <c r="H17" s="27"/>
      <c r="I17" s="27"/>
      <c r="J17" s="27"/>
      <c r="K17" s="49"/>
      <c r="L17" s="19"/>
    </row>
    <row r="18" spans="1:12" x14ac:dyDescent="0.25">
      <c r="A18" s="43"/>
      <c r="B18" s="3"/>
      <c r="C18" s="27"/>
      <c r="D18" s="27"/>
      <c r="E18" s="28"/>
      <c r="F18" s="45"/>
      <c r="G18" s="2"/>
      <c r="H18" s="2"/>
      <c r="I18" s="2"/>
      <c r="J18" s="2"/>
      <c r="K18" s="49"/>
      <c r="L18" s="19"/>
    </row>
    <row r="19" spans="1:12" ht="14.4" x14ac:dyDescent="0.3">
      <c r="B19" s="88"/>
      <c r="C19" s="73"/>
      <c r="D19" s="27"/>
      <c r="E19" s="28"/>
      <c r="F19" s="45"/>
      <c r="G19" s="27"/>
      <c r="H19" s="27"/>
      <c r="I19" s="27"/>
      <c r="J19" s="27"/>
      <c r="K19" s="49"/>
      <c r="L19" s="19"/>
    </row>
    <row r="20" spans="1:12" ht="14.4" x14ac:dyDescent="0.3">
      <c r="B20" s="88"/>
      <c r="C20" s="73"/>
      <c r="D20" s="27"/>
      <c r="E20" s="28"/>
      <c r="F20" s="45"/>
      <c r="G20" s="27"/>
      <c r="H20" s="27"/>
      <c r="I20" s="27"/>
      <c r="J20" s="27"/>
      <c r="K20" s="49"/>
      <c r="L20" s="19"/>
    </row>
    <row r="21" spans="1:12" s="60" customFormat="1" x14ac:dyDescent="0.25">
      <c r="B21" s="33"/>
      <c r="C21" s="33"/>
      <c r="D21" s="33"/>
      <c r="E21" s="34"/>
      <c r="F21" s="33"/>
      <c r="G21" s="33"/>
      <c r="H21" s="33"/>
      <c r="I21" s="33"/>
      <c r="J21" s="33"/>
      <c r="K21" s="50"/>
      <c r="L21" s="16"/>
    </row>
    <row r="22" spans="1:12" x14ac:dyDescent="0.25">
      <c r="A22" s="18"/>
      <c r="B22" s="27"/>
      <c r="D22" s="28"/>
      <c r="E22" s="28"/>
      <c r="F22" s="28"/>
    </row>
    <row r="24" spans="1:12" x14ac:dyDescent="0.25">
      <c r="A24" s="35"/>
    </row>
    <row r="25" spans="1:12" s="56" customFormat="1" x14ac:dyDescent="0.25">
      <c r="B25" s="24"/>
      <c r="C25" s="24"/>
      <c r="D25" s="24"/>
      <c r="E25" s="24"/>
      <c r="F25" s="24"/>
      <c r="G25" s="65"/>
      <c r="H25" s="65"/>
      <c r="I25" s="65"/>
    </row>
    <row r="26" spans="1:12" s="56" customFormat="1" x14ac:dyDescent="0.25">
      <c r="B26" s="24"/>
      <c r="C26" s="24"/>
      <c r="D26" s="24"/>
      <c r="E26" s="24"/>
      <c r="F26" s="24"/>
      <c r="G26" s="65"/>
      <c r="H26" s="65"/>
      <c r="I26" s="65"/>
    </row>
    <row r="27" spans="1:12" s="56" customFormat="1" x14ac:dyDescent="0.25">
      <c r="B27" s="25"/>
      <c r="C27" s="25"/>
      <c r="D27" s="25"/>
      <c r="E27" s="24"/>
      <c r="F27" s="24"/>
      <c r="G27" s="24"/>
      <c r="H27" s="24"/>
      <c r="I27" s="24"/>
      <c r="J27" s="24"/>
    </row>
    <row r="28" spans="1:12" ht="13.5" customHeight="1" x14ac:dyDescent="0.25">
      <c r="A28" s="43"/>
      <c r="B28" s="37"/>
      <c r="C28" s="37"/>
      <c r="D28" s="37"/>
      <c r="E28" s="28"/>
      <c r="F28" s="53"/>
      <c r="G28" s="53"/>
      <c r="H28" s="53"/>
      <c r="I28" s="53"/>
      <c r="J28" s="53"/>
      <c r="K28" s="43"/>
    </row>
    <row r="29" spans="1:12" x14ac:dyDescent="0.25">
      <c r="A29" s="43"/>
      <c r="B29" s="57"/>
      <c r="C29" s="57"/>
      <c r="D29" s="37"/>
      <c r="E29" s="28"/>
      <c r="F29" s="53"/>
      <c r="G29" s="53"/>
      <c r="H29" s="53"/>
      <c r="I29" s="53"/>
      <c r="J29" s="53"/>
      <c r="K29" s="43"/>
    </row>
    <row r="30" spans="1:12" x14ac:dyDescent="0.25">
      <c r="A30" s="18"/>
      <c r="B30" s="37"/>
      <c r="C30" s="53"/>
      <c r="D30" s="46"/>
      <c r="E30" s="53"/>
      <c r="F30" s="53"/>
      <c r="G30" s="53"/>
      <c r="H30" s="37"/>
      <c r="I30" s="37"/>
    </row>
    <row r="32" spans="1:12" s="56" customFormat="1" x14ac:dyDescent="0.25">
      <c r="A32" s="35"/>
      <c r="F32" s="84"/>
      <c r="G32" s="65"/>
      <c r="H32" s="65"/>
      <c r="I32" s="65"/>
      <c r="J32" s="65"/>
    </row>
    <row r="33" spans="1:11" s="56" customFormat="1" x14ac:dyDescent="0.25">
      <c r="F33" s="84"/>
      <c r="G33" s="65"/>
      <c r="H33" s="65"/>
      <c r="I33" s="65"/>
      <c r="J33" s="65"/>
    </row>
    <row r="34" spans="1:11" s="56" customFormat="1" x14ac:dyDescent="0.25">
      <c r="B34" s="24"/>
      <c r="C34" s="24"/>
      <c r="D34" s="24"/>
      <c r="E34" s="24"/>
      <c r="F34" s="84"/>
      <c r="G34" s="65"/>
      <c r="H34" s="65"/>
      <c r="I34" s="65"/>
      <c r="J34" s="65"/>
    </row>
    <row r="35" spans="1:11" s="56" customFormat="1" x14ac:dyDescent="0.25">
      <c r="B35" s="24"/>
      <c r="C35" s="24"/>
      <c r="D35" s="24"/>
      <c r="E35" s="24"/>
      <c r="F35" s="84"/>
      <c r="G35" s="65"/>
      <c r="H35" s="65"/>
      <c r="I35" s="65"/>
      <c r="J35" s="65"/>
    </row>
    <row r="36" spans="1:11" s="56" customFormat="1" x14ac:dyDescent="0.25">
      <c r="B36" s="25"/>
      <c r="C36" s="25"/>
      <c r="D36" s="25"/>
      <c r="E36" s="24"/>
      <c r="F36" s="24"/>
      <c r="G36" s="24"/>
      <c r="H36" s="24"/>
      <c r="I36" s="24"/>
      <c r="J36" s="24"/>
    </row>
    <row r="37" spans="1:11" x14ac:dyDescent="0.25">
      <c r="A37" s="35"/>
      <c r="E37" s="28"/>
      <c r="F37" s="28"/>
      <c r="G37" s="28"/>
      <c r="H37" s="28"/>
      <c r="I37" s="28"/>
      <c r="J37" s="28"/>
    </row>
    <row r="38" spans="1:11" x14ac:dyDescent="0.25">
      <c r="B38" s="27"/>
      <c r="C38" s="27"/>
      <c r="E38" s="28"/>
      <c r="F38" s="27"/>
      <c r="G38" s="27"/>
      <c r="H38" s="27"/>
      <c r="I38" s="27"/>
      <c r="J38" s="27"/>
      <c r="K38" s="49"/>
    </row>
    <row r="39" spans="1:11" x14ac:dyDescent="0.25">
      <c r="B39" s="27"/>
      <c r="C39" s="27"/>
      <c r="D39" s="27"/>
      <c r="E39" s="28"/>
      <c r="F39" s="27"/>
      <c r="G39" s="27"/>
      <c r="H39" s="27"/>
      <c r="I39" s="27"/>
      <c r="J39" s="27"/>
      <c r="K39" s="49"/>
    </row>
    <row r="40" spans="1:11" x14ac:dyDescent="0.25">
      <c r="B40" s="27"/>
      <c r="C40" s="27"/>
      <c r="D40" s="27"/>
      <c r="E40" s="28"/>
      <c r="F40" s="27"/>
      <c r="G40" s="27"/>
      <c r="H40" s="27"/>
      <c r="I40" s="27"/>
      <c r="J40" s="27"/>
      <c r="K40" s="49"/>
    </row>
    <row r="41" spans="1:11" ht="13.8" x14ac:dyDescent="0.25">
      <c r="A41" s="21"/>
      <c r="B41" s="40"/>
      <c r="C41" s="40"/>
      <c r="D41" s="40"/>
      <c r="E41" s="28"/>
      <c r="F41" s="27"/>
      <c r="G41" s="27"/>
      <c r="H41" s="40"/>
      <c r="I41" s="40"/>
      <c r="J41" s="40"/>
      <c r="K41" s="27"/>
    </row>
    <row r="42" spans="1:11" x14ac:dyDescent="0.25">
      <c r="A42" s="56"/>
      <c r="B42" s="27"/>
      <c r="C42" s="27"/>
      <c r="D42" s="27"/>
      <c r="E42" s="28"/>
      <c r="F42" s="27"/>
      <c r="G42" s="27"/>
      <c r="H42" s="27"/>
      <c r="I42" s="27"/>
      <c r="J42" s="27"/>
      <c r="K42" s="27"/>
    </row>
    <row r="43" spans="1:11" x14ac:dyDescent="0.25">
      <c r="B43" s="27"/>
      <c r="C43" s="27"/>
      <c r="D43" s="27"/>
      <c r="E43" s="28"/>
      <c r="F43" s="27"/>
      <c r="G43" s="27"/>
      <c r="H43" s="27"/>
      <c r="I43" s="27"/>
      <c r="J43" s="27"/>
      <c r="K43" s="49"/>
    </row>
    <row r="44" spans="1:11" x14ac:dyDescent="0.25">
      <c r="B44" s="27"/>
      <c r="C44" s="27"/>
      <c r="D44" s="27"/>
      <c r="E44" s="28"/>
      <c r="F44" s="27"/>
      <c r="G44" s="27"/>
      <c r="H44" s="27"/>
      <c r="I44" s="27"/>
      <c r="J44" s="27"/>
      <c r="K44" s="49"/>
    </row>
    <row r="45" spans="1:11" x14ac:dyDescent="0.25">
      <c r="B45" s="27"/>
      <c r="C45" s="27"/>
      <c r="D45" s="27"/>
      <c r="E45" s="28"/>
      <c r="F45" s="27"/>
      <c r="G45" s="27"/>
      <c r="H45" s="27"/>
      <c r="I45" s="27"/>
      <c r="J45" s="27"/>
      <c r="K45" s="49"/>
    </row>
    <row r="46" spans="1:11" ht="13.8" x14ac:dyDescent="0.25">
      <c r="A46" s="21"/>
      <c r="B46" s="40"/>
      <c r="C46" s="40"/>
      <c r="D46" s="40"/>
      <c r="E46" s="28"/>
      <c r="F46" s="40"/>
      <c r="G46" s="40"/>
      <c r="H46" s="40"/>
      <c r="I46" s="40"/>
      <c r="J46" s="40"/>
      <c r="K46" s="27"/>
    </row>
    <row r="47" spans="1:11" x14ac:dyDescent="0.25">
      <c r="A47" s="56"/>
      <c r="B47" s="27"/>
      <c r="C47" s="27"/>
      <c r="D47" s="27"/>
      <c r="E47" s="28"/>
      <c r="F47" s="27"/>
      <c r="G47" s="27"/>
      <c r="H47" s="27"/>
      <c r="I47" s="27"/>
      <c r="J47" s="27"/>
      <c r="K47" s="27"/>
    </row>
    <row r="48" spans="1:11" x14ac:dyDescent="0.25">
      <c r="B48" s="27"/>
      <c r="C48" s="27"/>
      <c r="D48" s="27"/>
      <c r="E48" s="28"/>
      <c r="F48" s="27"/>
      <c r="G48" s="27"/>
      <c r="H48" s="27"/>
      <c r="I48" s="27"/>
      <c r="J48" s="27"/>
      <c r="K48" s="49"/>
    </row>
    <row r="49" spans="1:11" x14ac:dyDescent="0.25">
      <c r="B49" s="27"/>
      <c r="C49" s="27"/>
      <c r="D49" s="27"/>
      <c r="E49" s="28"/>
      <c r="F49" s="27"/>
      <c r="G49" s="27"/>
      <c r="H49" s="27"/>
      <c r="I49" s="27"/>
      <c r="J49" s="27"/>
      <c r="K49" s="49"/>
    </row>
    <row r="50" spans="1:11" x14ac:dyDescent="0.25">
      <c r="B50" s="27"/>
      <c r="C50" s="27"/>
      <c r="D50" s="27"/>
      <c r="E50" s="28"/>
      <c r="F50" s="27"/>
      <c r="G50" s="27"/>
      <c r="H50" s="27"/>
      <c r="I50" s="27"/>
      <c r="J50" s="27"/>
      <c r="K50" s="49"/>
    </row>
    <row r="51" spans="1:11" x14ac:dyDescent="0.25">
      <c r="B51" s="27"/>
      <c r="C51" s="27"/>
      <c r="D51" s="27"/>
      <c r="E51" s="28"/>
      <c r="F51" s="27"/>
      <c r="G51" s="27"/>
      <c r="H51" s="27"/>
      <c r="I51" s="27"/>
      <c r="J51" s="27"/>
      <c r="K51" s="49"/>
    </row>
    <row r="52" spans="1:11" s="56" customFormat="1" x14ac:dyDescent="0.25">
      <c r="B52" s="33"/>
      <c r="C52" s="33"/>
      <c r="D52" s="33"/>
      <c r="E52" s="34"/>
      <c r="F52" s="33"/>
      <c r="G52" s="33"/>
      <c r="H52" s="33"/>
      <c r="I52" s="33"/>
      <c r="J52" s="33"/>
      <c r="K52" s="50"/>
    </row>
    <row r="53" spans="1:11" s="56" customFormat="1" x14ac:dyDescent="0.25">
      <c r="B53" s="27"/>
      <c r="C53" s="27"/>
      <c r="D53" s="33"/>
      <c r="E53" s="28"/>
      <c r="F53" s="27"/>
      <c r="G53" s="27"/>
      <c r="H53" s="27"/>
      <c r="I53" s="27"/>
      <c r="J53" s="27"/>
      <c r="K53" s="33"/>
    </row>
    <row r="54" spans="1:11" s="56" customFormat="1" x14ac:dyDescent="0.25">
      <c r="B54" s="33"/>
      <c r="C54" s="33"/>
      <c r="D54" s="33"/>
      <c r="E54" s="34"/>
      <c r="F54" s="33"/>
      <c r="G54" s="33"/>
      <c r="H54" s="33"/>
      <c r="I54" s="33"/>
      <c r="J54" s="33"/>
      <c r="K54" s="50"/>
    </row>
    <row r="55" spans="1:11" s="56" customFormat="1" x14ac:dyDescent="0.25">
      <c r="B55" s="27"/>
      <c r="C55" s="27"/>
      <c r="D55" s="27"/>
      <c r="E55" s="28"/>
      <c r="F55" s="28"/>
      <c r="G55" s="28"/>
      <c r="H55" s="28"/>
      <c r="I55" s="28"/>
      <c r="J55" s="28"/>
      <c r="K55" s="33"/>
    </row>
    <row r="56" spans="1:11" s="56" customFormat="1" x14ac:dyDescent="0.25">
      <c r="B56" s="23"/>
      <c r="C56" s="23"/>
      <c r="D56" s="23"/>
      <c r="E56" s="34"/>
      <c r="F56" s="38"/>
      <c r="G56" s="38"/>
      <c r="H56" s="23"/>
      <c r="I56" s="23"/>
      <c r="J56" s="23"/>
      <c r="K56" s="51"/>
    </row>
    <row r="57" spans="1:11" x14ac:dyDescent="0.25">
      <c r="B57" s="37"/>
      <c r="C57" s="37"/>
      <c r="D57" s="37"/>
      <c r="E57" s="37"/>
      <c r="F57" s="27"/>
      <c r="G57" s="37"/>
      <c r="H57" s="37"/>
      <c r="I57" s="37"/>
    </row>
    <row r="58" spans="1:11" ht="13.8" x14ac:dyDescent="0.3">
      <c r="A58" s="18"/>
      <c r="B58" s="47"/>
      <c r="C58" s="27"/>
      <c r="D58" s="27"/>
      <c r="E58" s="27"/>
      <c r="F58" s="27"/>
      <c r="G58" s="27"/>
      <c r="H58" s="27"/>
      <c r="I58" s="27"/>
    </row>
    <row r="59" spans="1:11" x14ac:dyDescent="0.25">
      <c r="A59" s="18"/>
    </row>
    <row r="60" spans="1:11" x14ac:dyDescent="0.25">
      <c r="A60" s="18"/>
      <c r="B60" s="37"/>
    </row>
    <row r="61" spans="1:11" x14ac:dyDescent="0.25">
      <c r="A61" s="18"/>
    </row>
    <row r="62" spans="1:11" x14ac:dyDescent="0.25">
      <c r="A62" s="18"/>
    </row>
  </sheetData>
  <mergeCells count="1">
    <mergeCell ref="F2:I2"/>
  </mergeCells>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3:F66"/>
  <sheetViews>
    <sheetView topLeftCell="A67" zoomScaleNormal="100" workbookViewId="0">
      <selection activeCell="M12" sqref="M12"/>
    </sheetView>
  </sheetViews>
  <sheetFormatPr defaultRowHeight="13.2" x14ac:dyDescent="0.25"/>
  <cols>
    <col min="1" max="1" width="31" customWidth="1"/>
    <col min="2" max="2" width="11.44140625" bestFit="1" customWidth="1"/>
    <col min="3" max="3" width="12.5546875" style="43" customWidth="1"/>
    <col min="4" max="4" width="11.21875" style="2" customWidth="1"/>
    <col min="5" max="5" width="21" style="2" customWidth="1"/>
    <col min="6" max="6" width="15.21875" style="6" customWidth="1"/>
  </cols>
  <sheetData>
    <row r="3" spans="1:6" x14ac:dyDescent="0.25">
      <c r="D3" s="5"/>
      <c r="E3" s="5"/>
    </row>
    <row r="6" spans="1:6" s="1" customFormat="1" x14ac:dyDescent="0.25">
      <c r="C6" s="64"/>
      <c r="D6" s="5"/>
      <c r="E6" s="5"/>
      <c r="F6" s="7"/>
    </row>
    <row r="7" spans="1:6" s="1" customFormat="1" x14ac:dyDescent="0.25">
      <c r="A7" s="17"/>
      <c r="B7" s="17"/>
      <c r="C7" s="64"/>
      <c r="D7" s="5"/>
      <c r="E7" s="5"/>
      <c r="F7" s="7"/>
    </row>
    <row r="8" spans="1:6" s="1" customFormat="1" x14ac:dyDescent="0.25">
      <c r="A8" s="17"/>
      <c r="B8" s="17"/>
      <c r="C8" s="64"/>
      <c r="D8" s="5"/>
      <c r="E8" s="5"/>
      <c r="F8" s="7"/>
    </row>
    <row r="9" spans="1:6" s="1" customFormat="1" x14ac:dyDescent="0.25">
      <c r="A9" s="17"/>
      <c r="B9" s="17"/>
      <c r="C9" s="64"/>
      <c r="D9" s="5"/>
      <c r="E9" s="5"/>
      <c r="F9" s="7"/>
    </row>
    <row r="10" spans="1:6" s="1" customFormat="1" x14ac:dyDescent="0.25">
      <c r="A10" s="85"/>
      <c r="B10" s="85"/>
      <c r="C10" s="85"/>
      <c r="D10" s="86"/>
      <c r="E10" s="86"/>
      <c r="F10" s="87"/>
    </row>
    <row r="11" spans="1:6" x14ac:dyDescent="0.25">
      <c r="A11" s="10"/>
      <c r="B11" s="10"/>
      <c r="C11" s="2"/>
      <c r="F11" s="12"/>
    </row>
    <row r="12" spans="1:6" x14ac:dyDescent="0.25">
      <c r="A12" s="10"/>
      <c r="B12" s="10"/>
      <c r="C12" s="2"/>
      <c r="F12" s="12"/>
    </row>
    <row r="13" spans="1:6" x14ac:dyDescent="0.25">
      <c r="A13" s="10"/>
      <c r="B13" s="10"/>
      <c r="C13" s="2"/>
      <c r="F13" s="12"/>
    </row>
    <row r="14" spans="1:6" x14ac:dyDescent="0.25">
      <c r="A14" s="10"/>
      <c r="B14" s="10"/>
      <c r="C14" s="2"/>
      <c r="F14" s="12"/>
    </row>
    <row r="15" spans="1:6" x14ac:dyDescent="0.25">
      <c r="A15" s="10"/>
      <c r="B15" s="10"/>
      <c r="C15" s="2"/>
      <c r="F15" s="12"/>
    </row>
    <row r="16" spans="1:6" x14ac:dyDescent="0.25">
      <c r="A16" s="10"/>
      <c r="B16" s="10"/>
      <c r="C16" s="2"/>
      <c r="F16" s="12"/>
    </row>
    <row r="17" spans="1:6" x14ac:dyDescent="0.25">
      <c r="A17" s="10"/>
      <c r="B17" s="10"/>
      <c r="C17" s="2"/>
      <c r="F17" s="12"/>
    </row>
    <row r="18" spans="1:6" s="1" customFormat="1" x14ac:dyDescent="0.25">
      <c r="A18" s="26"/>
      <c r="B18" s="26"/>
      <c r="C18" s="2"/>
      <c r="D18" s="2"/>
      <c r="E18" s="2"/>
      <c r="F18" s="7"/>
    </row>
    <row r="19" spans="1:6" x14ac:dyDescent="0.25">
      <c r="A19" s="10"/>
      <c r="B19" s="10"/>
      <c r="C19" s="2"/>
      <c r="F19" s="12"/>
    </row>
    <row r="20" spans="1:6" x14ac:dyDescent="0.25">
      <c r="A20" s="10"/>
      <c r="B20" s="10"/>
      <c r="C20" s="2"/>
      <c r="F20" s="12"/>
    </row>
    <row r="21" spans="1:6" x14ac:dyDescent="0.25">
      <c r="A21" s="10"/>
      <c r="B21" s="10"/>
      <c r="C21" s="2"/>
      <c r="F21" s="12"/>
    </row>
    <row r="22" spans="1:6" x14ac:dyDescent="0.25">
      <c r="A22" s="10"/>
      <c r="B22" s="10"/>
      <c r="C22" s="2"/>
      <c r="F22" s="12"/>
    </row>
    <row r="23" spans="1:6" x14ac:dyDescent="0.25">
      <c r="A23" s="10"/>
      <c r="B23" s="10"/>
      <c r="C23" s="2"/>
      <c r="F23" s="12"/>
    </row>
    <row r="24" spans="1:6" x14ac:dyDescent="0.25">
      <c r="A24" s="10"/>
      <c r="B24" s="10"/>
      <c r="C24" s="2"/>
      <c r="F24" s="12"/>
    </row>
    <row r="25" spans="1:6" x14ac:dyDescent="0.25">
      <c r="A25" s="10"/>
      <c r="B25" s="10"/>
      <c r="C25" s="2"/>
      <c r="F25" s="12"/>
    </row>
    <row r="26" spans="1:6" x14ac:dyDescent="0.25">
      <c r="A26" s="10"/>
      <c r="B26" s="10"/>
      <c r="C26" s="2"/>
      <c r="F26" s="12"/>
    </row>
    <row r="27" spans="1:6" x14ac:dyDescent="0.25">
      <c r="A27" s="10"/>
      <c r="B27" s="10"/>
      <c r="C27" s="2"/>
      <c r="F27" s="12"/>
    </row>
    <row r="28" spans="1:6" s="1" customFormat="1" x14ac:dyDescent="0.25">
      <c r="A28" s="26"/>
      <c r="B28" s="26"/>
      <c r="C28" s="2"/>
      <c r="D28" s="2"/>
      <c r="E28" s="2"/>
      <c r="F28" s="7"/>
    </row>
    <row r="29" spans="1:6" x14ac:dyDescent="0.25">
      <c r="A29" s="10"/>
      <c r="B29" s="10"/>
      <c r="C29" s="2"/>
      <c r="F29" s="12"/>
    </row>
    <row r="30" spans="1:6" x14ac:dyDescent="0.25">
      <c r="A30" s="10"/>
      <c r="B30" s="10"/>
      <c r="C30" s="2"/>
      <c r="F30" s="12"/>
    </row>
    <row r="31" spans="1:6" x14ac:dyDescent="0.25">
      <c r="A31" s="10"/>
      <c r="B31" s="10"/>
      <c r="C31" s="2"/>
      <c r="F31" s="12"/>
    </row>
    <row r="32" spans="1:6" x14ac:dyDescent="0.25">
      <c r="A32" s="10"/>
      <c r="B32" s="10"/>
      <c r="C32" s="2"/>
      <c r="F32" s="12"/>
    </row>
    <row r="33" spans="1:6" x14ac:dyDescent="0.25">
      <c r="A33" s="10"/>
      <c r="B33" s="10"/>
      <c r="C33" s="2"/>
      <c r="F33" s="12"/>
    </row>
    <row r="34" spans="1:6" x14ac:dyDescent="0.25">
      <c r="A34" s="10"/>
      <c r="B34" s="10"/>
      <c r="C34" s="2"/>
      <c r="F34" s="12"/>
    </row>
    <row r="35" spans="1:6" x14ac:dyDescent="0.25">
      <c r="A35" s="10"/>
      <c r="B35" s="10"/>
      <c r="C35" s="2"/>
      <c r="F35" s="12"/>
    </row>
    <row r="36" spans="1:6" x14ac:dyDescent="0.25">
      <c r="A36" s="10"/>
      <c r="B36" s="10"/>
      <c r="C36" s="2"/>
      <c r="F36" s="12"/>
    </row>
    <row r="37" spans="1:6" x14ac:dyDescent="0.25">
      <c r="A37" s="10"/>
      <c r="B37" s="10"/>
      <c r="C37" s="2"/>
      <c r="F37" s="12"/>
    </row>
    <row r="38" spans="1:6" x14ac:dyDescent="0.25">
      <c r="A38" s="10"/>
      <c r="B38" s="10"/>
      <c r="C38" s="2"/>
      <c r="F38" s="12"/>
    </row>
    <row r="39" spans="1:6" s="1" customFormat="1" x14ac:dyDescent="0.25">
      <c r="A39" s="26"/>
      <c r="B39" s="26"/>
      <c r="C39" s="2"/>
      <c r="D39" s="2"/>
      <c r="E39" s="2"/>
      <c r="F39" s="7"/>
    </row>
    <row r="40" spans="1:6" x14ac:dyDescent="0.25">
      <c r="A40" s="10"/>
      <c r="B40" s="10"/>
      <c r="C40" s="2"/>
      <c r="F40" s="12"/>
    </row>
    <row r="41" spans="1:6" x14ac:dyDescent="0.25">
      <c r="A41" s="10"/>
      <c r="B41" s="10"/>
      <c r="C41" s="2"/>
      <c r="F41" s="12"/>
    </row>
    <row r="42" spans="1:6" x14ac:dyDescent="0.25">
      <c r="A42" s="10"/>
      <c r="B42" s="10"/>
      <c r="C42" s="2"/>
      <c r="F42" s="12"/>
    </row>
    <row r="43" spans="1:6" x14ac:dyDescent="0.25">
      <c r="A43" s="10"/>
      <c r="B43" s="10"/>
      <c r="C43" s="2"/>
      <c r="F43" s="12"/>
    </row>
    <row r="44" spans="1:6" x14ac:dyDescent="0.25">
      <c r="A44" s="10"/>
      <c r="B44" s="10"/>
      <c r="C44" s="2"/>
      <c r="F44" s="12"/>
    </row>
    <row r="45" spans="1:6" x14ac:dyDescent="0.25">
      <c r="A45" s="10"/>
      <c r="B45" s="10"/>
      <c r="C45" s="2"/>
      <c r="F45" s="12"/>
    </row>
    <row r="46" spans="1:6" x14ac:dyDescent="0.25">
      <c r="A46" s="10"/>
      <c r="B46" s="10"/>
      <c r="C46" s="2"/>
      <c r="F46" s="12"/>
    </row>
    <row r="47" spans="1:6" x14ac:dyDescent="0.25">
      <c r="A47" s="10"/>
      <c r="B47" s="10"/>
      <c r="C47" s="2"/>
      <c r="F47" s="12"/>
    </row>
    <row r="48" spans="1:6" x14ac:dyDescent="0.25">
      <c r="A48" s="10"/>
      <c r="B48" s="10"/>
      <c r="C48" s="2"/>
      <c r="F48" s="12"/>
    </row>
    <row r="49" spans="1:6" s="74" customFormat="1" x14ac:dyDescent="0.25">
      <c r="C49" s="5"/>
      <c r="D49" s="5"/>
      <c r="E49" s="5"/>
      <c r="F49" s="7"/>
    </row>
    <row r="50" spans="1:6" s="1" customFormat="1" x14ac:dyDescent="0.25">
      <c r="A50" s="10"/>
      <c r="B50" s="10"/>
      <c r="C50" s="2"/>
      <c r="D50" s="2"/>
      <c r="E50" s="2"/>
      <c r="F50" s="12"/>
    </row>
    <row r="51" spans="1:6" x14ac:dyDescent="0.25">
      <c r="A51" s="10"/>
      <c r="B51" s="10"/>
      <c r="C51" s="2"/>
      <c r="F51" s="12"/>
    </row>
    <row r="52" spans="1:6" x14ac:dyDescent="0.25">
      <c r="A52" s="10"/>
      <c r="B52" s="10"/>
      <c r="C52" s="2"/>
      <c r="F52" s="12"/>
    </row>
    <row r="53" spans="1:6" s="74" customFormat="1" x14ac:dyDescent="0.25">
      <c r="C53" s="5"/>
      <c r="D53" s="5"/>
      <c r="E53" s="5"/>
      <c r="F53" s="7"/>
    </row>
    <row r="54" spans="1:6" s="1" customFormat="1" x14ac:dyDescent="0.25">
      <c r="A54" s="10"/>
      <c r="B54" s="10"/>
      <c r="C54" s="2"/>
      <c r="D54" s="2"/>
      <c r="E54" s="2"/>
      <c r="F54" s="12"/>
    </row>
    <row r="55" spans="1:6" x14ac:dyDescent="0.25">
      <c r="A55" s="10"/>
      <c r="B55" s="10"/>
      <c r="C55" s="2"/>
      <c r="F55" s="12"/>
    </row>
    <row r="56" spans="1:6" x14ac:dyDescent="0.25">
      <c r="A56" s="10"/>
      <c r="B56" s="10"/>
      <c r="C56" s="2"/>
      <c r="F56" s="12"/>
    </row>
    <row r="57" spans="1:6" x14ac:dyDescent="0.25">
      <c r="A57" s="10"/>
      <c r="B57" s="10"/>
      <c r="C57" s="2"/>
      <c r="F57" s="12"/>
    </row>
    <row r="58" spans="1:6" x14ac:dyDescent="0.25">
      <c r="A58" s="10"/>
      <c r="B58" s="10"/>
      <c r="C58" s="10"/>
      <c r="F58" s="12"/>
    </row>
    <row r="59" spans="1:6" x14ac:dyDescent="0.25">
      <c r="A59" s="18"/>
      <c r="B59" s="10"/>
      <c r="C59" s="10"/>
      <c r="F59" s="12"/>
    </row>
    <row r="60" spans="1:6" x14ac:dyDescent="0.25">
      <c r="A60" s="18"/>
      <c r="B60" s="10"/>
      <c r="C60" s="10"/>
      <c r="F60" s="12"/>
    </row>
    <row r="61" spans="1:6" x14ac:dyDescent="0.25">
      <c r="A61" s="10"/>
      <c r="B61" s="10"/>
      <c r="C61" s="10"/>
      <c r="F61" s="12"/>
    </row>
    <row r="62" spans="1:6" x14ac:dyDescent="0.25">
      <c r="A62" s="10"/>
      <c r="B62" s="10"/>
      <c r="C62" s="10"/>
      <c r="F62" s="12"/>
    </row>
    <row r="63" spans="1:6" x14ac:dyDescent="0.25">
      <c r="A63" s="10"/>
      <c r="B63" s="10"/>
      <c r="C63" s="10"/>
      <c r="F63" s="12"/>
    </row>
    <row r="64" spans="1:6" x14ac:dyDescent="0.25">
      <c r="A64" s="10"/>
      <c r="B64" s="10"/>
      <c r="C64" s="10"/>
      <c r="F64" s="12"/>
    </row>
    <row r="65" spans="1:6" x14ac:dyDescent="0.25">
      <c r="A65" s="10"/>
      <c r="B65" s="10"/>
      <c r="C65" s="10"/>
      <c r="F65" s="12"/>
    </row>
    <row r="66" spans="1:6" x14ac:dyDescent="0.25">
      <c r="A66" s="10"/>
      <c r="B66" s="10"/>
      <c r="C66" s="10"/>
      <c r="F66" s="12"/>
    </row>
  </sheetData>
  <pageMargins left="0.70866141732283472" right="0.70866141732283472" top="0.74803149606299213" bottom="0.74803149606299213" header="0.31496062992125984" footer="0.31496062992125984"/>
  <pageSetup paperSize="9" scale="8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94"/>
  <sheetViews>
    <sheetView zoomScaleNormal="100" workbookViewId="0">
      <selection activeCell="A3" sqref="A3:F73"/>
    </sheetView>
  </sheetViews>
  <sheetFormatPr defaultColWidth="9.21875" defaultRowHeight="13.2" x14ac:dyDescent="0.25"/>
  <cols>
    <col min="1" max="1" width="28.77734375" style="43" bestFit="1" customWidth="1"/>
    <col min="2" max="2" width="18.77734375" style="27" bestFit="1" customWidth="1"/>
    <col min="3" max="3" width="16" style="43" bestFit="1" customWidth="1"/>
    <col min="4" max="4" width="12.77734375" style="28" bestFit="1" customWidth="1"/>
    <col min="5" max="5" width="12.77734375" style="43" bestFit="1" customWidth="1"/>
    <col min="6" max="6" width="12.77734375" style="28" bestFit="1" customWidth="1"/>
    <col min="7" max="7" width="34" style="43" bestFit="1" customWidth="1"/>
    <col min="8" max="8" width="33" style="43" customWidth="1"/>
    <col min="9" max="9" width="30" style="43" bestFit="1" customWidth="1"/>
    <col min="10" max="10" width="19" style="43" bestFit="1" customWidth="1"/>
    <col min="11" max="11" width="18.44140625" style="43" bestFit="1" customWidth="1"/>
    <col min="12" max="12" width="18.44140625" style="43" customWidth="1"/>
    <col min="13" max="13" width="12.77734375" style="43" bestFit="1" customWidth="1"/>
    <col min="14" max="16384" width="9.21875" style="43"/>
  </cols>
  <sheetData>
    <row r="1" spans="1:16" ht="12.75" customHeight="1" x14ac:dyDescent="0.25"/>
    <row r="2" spans="1:16" ht="12.75" customHeight="1" x14ac:dyDescent="0.25"/>
    <row r="3" spans="1:16" s="65" customFormat="1" ht="12.75" customHeight="1" x14ac:dyDescent="0.25">
      <c r="B3" s="33"/>
      <c r="D3" s="39"/>
      <c r="F3" s="39"/>
      <c r="M3" s="20"/>
      <c r="N3" s="43"/>
      <c r="O3" s="43"/>
      <c r="P3" s="43"/>
    </row>
    <row r="4" spans="1:16" s="65" customFormat="1" ht="12.75" customHeight="1" x14ac:dyDescent="0.25">
      <c r="B4" s="33"/>
      <c r="D4" s="39"/>
      <c r="F4" s="24"/>
      <c r="H4" s="43"/>
      <c r="M4" s="20"/>
      <c r="N4" s="43"/>
      <c r="O4" s="43"/>
      <c r="P4" s="43"/>
    </row>
    <row r="5" spans="1:16" s="65" customFormat="1" ht="12.75" customHeight="1" x14ac:dyDescent="0.25">
      <c r="B5" s="66"/>
      <c r="C5" s="66"/>
      <c r="D5" s="39"/>
      <c r="E5" s="66"/>
      <c r="F5" s="24"/>
      <c r="H5" s="43"/>
      <c r="I5" s="43"/>
      <c r="J5" s="43"/>
      <c r="K5" s="43"/>
      <c r="L5" s="43"/>
      <c r="M5" s="20"/>
    </row>
    <row r="6" spans="1:16" s="65" customFormat="1" ht="12.75" customHeight="1" x14ac:dyDescent="0.25">
      <c r="B6" s="33"/>
      <c r="C6" s="33"/>
      <c r="D6" s="34"/>
      <c r="E6" s="33"/>
      <c r="F6" s="34"/>
      <c r="G6" s="62"/>
      <c r="H6" s="62"/>
      <c r="I6" s="62"/>
      <c r="J6" s="62"/>
      <c r="K6" s="43"/>
      <c r="L6" s="43"/>
      <c r="M6" s="20"/>
      <c r="N6" s="43"/>
      <c r="O6" s="43"/>
      <c r="P6" s="43"/>
    </row>
    <row r="7" spans="1:16" s="65" customFormat="1" ht="12.75" customHeight="1" x14ac:dyDescent="0.25">
      <c r="A7" s="10"/>
      <c r="B7" s="27"/>
      <c r="C7" s="27"/>
      <c r="D7" s="28"/>
      <c r="E7" s="27"/>
      <c r="F7" s="28"/>
      <c r="G7" s="62"/>
      <c r="H7" s="62"/>
      <c r="I7" s="62"/>
      <c r="J7" s="62"/>
      <c r="K7" s="43"/>
      <c r="L7" s="43"/>
      <c r="M7" s="20"/>
      <c r="N7" s="43"/>
      <c r="O7" s="43"/>
      <c r="P7" s="43"/>
    </row>
    <row r="8" spans="1:16" ht="12.75" customHeight="1" x14ac:dyDescent="0.25">
      <c r="A8" s="10"/>
      <c r="C8" s="27"/>
      <c r="E8" s="27"/>
      <c r="G8" s="62"/>
      <c r="H8" s="62"/>
      <c r="I8" s="62"/>
      <c r="J8" s="62"/>
      <c r="K8" s="65"/>
      <c r="L8" s="65"/>
      <c r="M8" s="65"/>
      <c r="N8" s="65"/>
      <c r="O8" s="65"/>
      <c r="P8" s="65"/>
    </row>
    <row r="9" spans="1:16" ht="12.75" customHeight="1" x14ac:dyDescent="0.25">
      <c r="A9" s="10"/>
      <c r="C9" s="27"/>
      <c r="E9" s="27"/>
      <c r="G9" s="62"/>
      <c r="H9" s="62"/>
      <c r="I9" s="62"/>
      <c r="J9" s="62"/>
    </row>
    <row r="10" spans="1:16" ht="12.75" customHeight="1" x14ac:dyDescent="0.25">
      <c r="A10" s="10"/>
      <c r="C10" s="27"/>
      <c r="E10" s="27"/>
      <c r="G10" s="62"/>
      <c r="H10" s="62"/>
      <c r="I10" s="62"/>
      <c r="J10" s="62"/>
    </row>
    <row r="11" spans="1:16" ht="12.75" customHeight="1" x14ac:dyDescent="0.25">
      <c r="A11" s="10"/>
      <c r="C11" s="27"/>
      <c r="E11" s="27"/>
      <c r="G11" s="62"/>
      <c r="H11" s="62"/>
      <c r="I11" s="62"/>
      <c r="J11" s="62"/>
    </row>
    <row r="12" spans="1:16" ht="12.75" customHeight="1" x14ac:dyDescent="0.25">
      <c r="A12" s="10"/>
      <c r="C12" s="27"/>
      <c r="E12" s="27"/>
      <c r="G12" s="62"/>
      <c r="H12" s="62"/>
      <c r="I12" s="62"/>
      <c r="J12" s="62"/>
    </row>
    <row r="13" spans="1:16" ht="12.75" customHeight="1" x14ac:dyDescent="0.25">
      <c r="A13" s="10"/>
      <c r="C13" s="27"/>
      <c r="E13" s="27"/>
      <c r="G13" s="62"/>
      <c r="H13" s="62"/>
      <c r="I13" s="62"/>
      <c r="J13" s="62"/>
      <c r="K13" s="65"/>
      <c r="L13" s="65"/>
      <c r="M13" s="20"/>
    </row>
    <row r="14" spans="1:16" ht="12.75" customHeight="1" x14ac:dyDescent="0.25">
      <c r="A14" s="10"/>
      <c r="C14" s="27"/>
      <c r="E14" s="27"/>
      <c r="G14" s="62"/>
      <c r="H14" s="62"/>
      <c r="I14" s="62"/>
      <c r="J14" s="62"/>
      <c r="K14" s="65"/>
      <c r="L14" s="65"/>
      <c r="M14" s="20"/>
    </row>
    <row r="15" spans="1:16" s="65" customFormat="1" ht="12.75" customHeight="1" x14ac:dyDescent="0.25">
      <c r="B15" s="33"/>
      <c r="C15" s="33"/>
      <c r="D15" s="34"/>
      <c r="E15" s="33"/>
      <c r="F15" s="34"/>
      <c r="G15" s="62"/>
      <c r="H15" s="62"/>
      <c r="I15" s="62"/>
      <c r="J15" s="62"/>
      <c r="K15" s="43"/>
      <c r="L15" s="43"/>
      <c r="M15" s="20"/>
    </row>
    <row r="16" spans="1:16" ht="12.75" customHeight="1" x14ac:dyDescent="0.25">
      <c r="A16" s="10"/>
      <c r="C16" s="27"/>
      <c r="E16" s="27"/>
      <c r="G16" s="62"/>
      <c r="H16" s="62"/>
      <c r="I16" s="62"/>
      <c r="J16" s="62"/>
      <c r="M16" s="20"/>
    </row>
    <row r="17" spans="1:15" s="65" customFormat="1" ht="12.75" customHeight="1" x14ac:dyDescent="0.3">
      <c r="B17" s="33"/>
      <c r="C17" s="33"/>
      <c r="D17" s="28"/>
      <c r="E17" s="33"/>
      <c r="F17" s="34"/>
      <c r="G17" s="67"/>
      <c r="H17" s="27"/>
      <c r="I17" s="67"/>
    </row>
    <row r="18" spans="1:15" ht="12.75" customHeight="1" x14ac:dyDescent="0.3">
      <c r="A18" s="10"/>
      <c r="B18" s="78"/>
      <c r="C18" s="80"/>
      <c r="E18" s="27"/>
      <c r="G18" s="67"/>
      <c r="H18" s="54"/>
      <c r="I18" s="67"/>
    </row>
    <row r="19" spans="1:15" ht="12.75" customHeight="1" x14ac:dyDescent="0.3">
      <c r="A19" s="10"/>
      <c r="B19" s="78"/>
      <c r="C19" s="80"/>
      <c r="E19" s="27"/>
      <c r="G19" s="67"/>
      <c r="H19" s="55"/>
      <c r="I19" s="67"/>
    </row>
    <row r="20" spans="1:15" ht="12.75" customHeight="1" x14ac:dyDescent="0.3">
      <c r="A20" s="10"/>
      <c r="B20" s="78"/>
      <c r="C20" s="80"/>
      <c r="E20" s="27"/>
      <c r="G20" s="67"/>
      <c r="H20" s="55"/>
      <c r="I20" s="67"/>
    </row>
    <row r="21" spans="1:15" ht="12.75" customHeight="1" x14ac:dyDescent="0.3">
      <c r="C21" s="27"/>
      <c r="E21" s="27"/>
      <c r="G21" s="67"/>
      <c r="H21" s="55"/>
      <c r="I21" s="67"/>
    </row>
    <row r="22" spans="1:15" s="65" customFormat="1" ht="12.75" customHeight="1" x14ac:dyDescent="0.3">
      <c r="B22" s="33"/>
      <c r="C22" s="33"/>
      <c r="D22" s="34"/>
      <c r="E22" s="33"/>
      <c r="F22" s="34"/>
      <c r="G22" s="67"/>
      <c r="H22" s="54"/>
      <c r="I22" s="67"/>
    </row>
    <row r="23" spans="1:15" ht="12.75" customHeight="1" x14ac:dyDescent="0.25">
      <c r="A23" s="10"/>
      <c r="C23" s="27"/>
      <c r="E23" s="27"/>
      <c r="H23" s="27"/>
      <c r="I23" s="27"/>
      <c r="J23" s="65"/>
      <c r="K23" s="65"/>
      <c r="L23" s="65"/>
      <c r="M23" s="65"/>
      <c r="N23" s="65"/>
      <c r="O23" s="41"/>
    </row>
    <row r="24" spans="1:15" s="65" customFormat="1" ht="12.75" customHeight="1" x14ac:dyDescent="0.25">
      <c r="B24" s="27"/>
      <c r="C24" s="27"/>
      <c r="D24" s="28"/>
      <c r="E24" s="27"/>
      <c r="F24" s="28"/>
      <c r="G24" s="52"/>
      <c r="H24" s="54"/>
      <c r="I24" s="55"/>
      <c r="J24" s="43"/>
      <c r="K24" s="43"/>
      <c r="L24" s="43"/>
      <c r="M24" s="43"/>
      <c r="N24" s="43"/>
      <c r="O24" s="22"/>
    </row>
    <row r="25" spans="1:15" s="10" customFormat="1" ht="12.75" customHeight="1" x14ac:dyDescent="0.25">
      <c r="B25" s="68"/>
      <c r="C25" s="68"/>
      <c r="D25" s="28"/>
      <c r="E25" s="68"/>
      <c r="F25" s="28"/>
      <c r="G25" s="69"/>
      <c r="H25" s="55"/>
      <c r="I25" s="55"/>
      <c r="O25" s="22"/>
    </row>
    <row r="26" spans="1:15" ht="12.75" customHeight="1" x14ac:dyDescent="0.3">
      <c r="A26" s="10"/>
      <c r="B26" s="68"/>
      <c r="C26" s="68"/>
      <c r="E26" s="68"/>
      <c r="G26" s="67"/>
      <c r="H26" s="55"/>
      <c r="I26" s="70"/>
      <c r="O26" s="22"/>
    </row>
    <row r="27" spans="1:15" ht="12.75" customHeight="1" x14ac:dyDescent="0.3">
      <c r="A27" s="10"/>
      <c r="B27" s="68"/>
      <c r="C27" s="68"/>
      <c r="E27" s="68"/>
      <c r="G27" s="67"/>
      <c r="H27" s="55"/>
      <c r="I27" s="70"/>
      <c r="O27" s="22"/>
    </row>
    <row r="28" spans="1:15" ht="12.75" customHeight="1" x14ac:dyDescent="0.3">
      <c r="A28" s="10"/>
      <c r="B28" s="68"/>
      <c r="C28" s="68"/>
      <c r="E28" s="68"/>
      <c r="G28" s="67"/>
      <c r="H28" s="55"/>
      <c r="I28" s="70"/>
      <c r="O28" s="22"/>
    </row>
    <row r="29" spans="1:15" ht="12.75" customHeight="1" x14ac:dyDescent="0.3">
      <c r="A29" s="10"/>
      <c r="B29" s="68"/>
      <c r="C29" s="68"/>
      <c r="E29" s="68"/>
      <c r="G29" s="67"/>
      <c r="H29" s="55"/>
      <c r="I29" s="70"/>
      <c r="J29" s="65"/>
      <c r="K29" s="65"/>
      <c r="L29" s="65"/>
      <c r="M29" s="65"/>
      <c r="N29" s="65"/>
      <c r="O29" s="13"/>
    </row>
    <row r="30" spans="1:15" ht="12.75" customHeight="1" x14ac:dyDescent="0.3">
      <c r="A30" s="10"/>
      <c r="B30" s="68"/>
      <c r="C30" s="68"/>
      <c r="E30" s="68"/>
      <c r="G30" s="67"/>
      <c r="H30" s="55"/>
      <c r="I30" s="70"/>
      <c r="J30" s="65"/>
      <c r="K30" s="65"/>
      <c r="L30" s="65"/>
      <c r="M30" s="65"/>
      <c r="N30" s="65"/>
      <c r="O30" s="41"/>
    </row>
    <row r="31" spans="1:15" ht="12.75" customHeight="1" x14ac:dyDescent="0.3">
      <c r="A31" s="10"/>
      <c r="B31" s="68"/>
      <c r="C31" s="68"/>
      <c r="E31" s="68"/>
      <c r="G31" s="67"/>
      <c r="H31" s="55"/>
      <c r="I31" s="70"/>
      <c r="O31" s="22"/>
    </row>
    <row r="32" spans="1:15" ht="12.75" customHeight="1" x14ac:dyDescent="0.3">
      <c r="A32" s="10"/>
      <c r="B32" s="68"/>
      <c r="C32" s="68"/>
      <c r="E32" s="68"/>
      <c r="G32" s="67"/>
      <c r="H32" s="55"/>
      <c r="I32" s="70"/>
      <c r="O32" s="22"/>
    </row>
    <row r="33" spans="1:15" s="65" customFormat="1" ht="12.75" customHeight="1" x14ac:dyDescent="0.3">
      <c r="B33" s="33"/>
      <c r="C33" s="33"/>
      <c r="D33" s="34"/>
      <c r="E33" s="33"/>
      <c r="F33" s="28"/>
      <c r="G33" s="67"/>
      <c r="H33" s="54"/>
      <c r="I33" s="70"/>
      <c r="J33" s="43"/>
      <c r="K33" s="43"/>
      <c r="L33" s="43"/>
      <c r="M33" s="43"/>
      <c r="N33" s="43"/>
      <c r="O33" s="22"/>
    </row>
    <row r="34" spans="1:15" ht="12.75" customHeight="1" x14ac:dyDescent="0.3">
      <c r="A34" s="10"/>
      <c r="C34" s="27"/>
      <c r="E34" s="27"/>
      <c r="G34" s="67"/>
      <c r="H34" s="27"/>
      <c r="I34" s="70"/>
    </row>
    <row r="35" spans="1:15" s="65" customFormat="1" ht="12.75" customHeight="1" x14ac:dyDescent="0.3">
      <c r="B35" s="33"/>
      <c r="C35" s="33"/>
      <c r="D35" s="28"/>
      <c r="E35" s="33"/>
      <c r="F35" s="28"/>
      <c r="G35" s="67"/>
      <c r="H35" s="54"/>
      <c r="I35" s="67"/>
    </row>
    <row r="36" spans="1:15" ht="12.75" customHeight="1" x14ac:dyDescent="0.3">
      <c r="A36" s="10"/>
      <c r="B36" s="79"/>
      <c r="C36" s="80"/>
      <c r="E36" s="27"/>
      <c r="G36" s="67"/>
      <c r="H36" s="55"/>
      <c r="I36" s="67"/>
    </row>
    <row r="37" spans="1:15" ht="12.75" customHeight="1" x14ac:dyDescent="0.3">
      <c r="A37" s="10"/>
      <c r="B37" s="79"/>
      <c r="C37" s="80"/>
      <c r="E37" s="27"/>
      <c r="G37" s="67"/>
      <c r="H37" s="55"/>
      <c r="I37" s="67"/>
    </row>
    <row r="38" spans="1:15" ht="12.75" customHeight="1" x14ac:dyDescent="0.3">
      <c r="A38" s="10"/>
      <c r="B38" s="79"/>
      <c r="C38" s="80"/>
      <c r="E38" s="27"/>
      <c r="G38" s="67"/>
      <c r="H38" s="55"/>
      <c r="I38" s="67"/>
    </row>
    <row r="39" spans="1:15" ht="12.75" customHeight="1" x14ac:dyDescent="0.3">
      <c r="C39" s="27"/>
      <c r="E39" s="27"/>
      <c r="G39" s="67"/>
      <c r="H39" s="54"/>
      <c r="I39" s="67"/>
    </row>
    <row r="40" spans="1:15" s="65" customFormat="1" ht="12.75" customHeight="1" x14ac:dyDescent="0.3">
      <c r="B40" s="33"/>
      <c r="C40" s="33"/>
      <c r="D40" s="34"/>
      <c r="E40" s="33"/>
      <c r="F40" s="34"/>
      <c r="G40" s="67"/>
      <c r="H40" s="55"/>
      <c r="I40" s="67"/>
    </row>
    <row r="41" spans="1:15" ht="12.75" customHeight="1" x14ac:dyDescent="0.25">
      <c r="A41" s="10"/>
      <c r="C41" s="27"/>
      <c r="E41" s="27"/>
      <c r="G41" s="52"/>
      <c r="H41" s="54"/>
      <c r="I41" s="55"/>
    </row>
    <row r="42" spans="1:15" s="65" customFormat="1" ht="12.75" customHeight="1" x14ac:dyDescent="0.3">
      <c r="B42" s="33"/>
      <c r="C42" s="33"/>
      <c r="D42" s="28"/>
      <c r="E42" s="33"/>
      <c r="F42" s="28"/>
      <c r="G42" s="67"/>
      <c r="H42" s="67"/>
      <c r="I42" s="67"/>
    </row>
    <row r="43" spans="1:15" s="10" customFormat="1" ht="12.75" customHeight="1" x14ac:dyDescent="0.3">
      <c r="B43" s="76"/>
      <c r="C43" s="80"/>
      <c r="D43" s="28"/>
      <c r="E43" s="68"/>
      <c r="F43" s="28"/>
      <c r="G43" s="67"/>
      <c r="H43" s="67"/>
      <c r="I43" s="67"/>
    </row>
    <row r="44" spans="1:15" ht="12.75" customHeight="1" x14ac:dyDescent="0.3">
      <c r="A44" s="10"/>
      <c r="B44" s="76"/>
      <c r="C44" s="80"/>
      <c r="E44" s="68"/>
      <c r="G44" s="67"/>
      <c r="H44" s="67"/>
      <c r="I44" s="67"/>
      <c r="J44" s="71"/>
      <c r="K44" s="71"/>
      <c r="L44" s="71"/>
    </row>
    <row r="45" spans="1:15" ht="12.75" customHeight="1" x14ac:dyDescent="0.3">
      <c r="A45" s="10"/>
      <c r="B45" s="76"/>
      <c r="C45" s="80"/>
      <c r="E45" s="68"/>
      <c r="G45" s="67"/>
      <c r="H45" s="67"/>
      <c r="I45" s="67"/>
      <c r="J45" s="71"/>
      <c r="K45" s="70"/>
      <c r="L45" s="70"/>
    </row>
    <row r="46" spans="1:15" ht="12.75" customHeight="1" x14ac:dyDescent="0.3">
      <c r="A46" s="10"/>
      <c r="B46" s="76"/>
      <c r="C46" s="80"/>
      <c r="E46" s="68"/>
      <c r="G46" s="67"/>
      <c r="H46" s="67"/>
      <c r="I46" s="67"/>
      <c r="J46" s="71"/>
      <c r="K46" s="70"/>
      <c r="L46" s="70"/>
    </row>
    <row r="47" spans="1:15" ht="12.75" customHeight="1" x14ac:dyDescent="0.3">
      <c r="A47" s="10"/>
      <c r="B47" s="76"/>
      <c r="C47" s="80"/>
      <c r="E47" s="68"/>
      <c r="G47" s="67"/>
      <c r="H47" s="67"/>
      <c r="I47" s="67"/>
      <c r="J47" s="71"/>
      <c r="K47" s="70"/>
      <c r="L47" s="70"/>
    </row>
    <row r="48" spans="1:15" ht="12.75" customHeight="1" x14ac:dyDescent="0.3">
      <c r="A48" s="10"/>
      <c r="B48" s="76"/>
      <c r="C48" s="80"/>
      <c r="E48" s="68"/>
      <c r="G48" s="67"/>
      <c r="H48" s="67"/>
      <c r="I48" s="67"/>
      <c r="J48" s="71"/>
      <c r="K48" s="70"/>
      <c r="L48" s="70"/>
    </row>
    <row r="49" spans="1:12" ht="12.75" customHeight="1" x14ac:dyDescent="0.3">
      <c r="A49" s="10"/>
      <c r="B49" s="76"/>
      <c r="C49" s="80"/>
      <c r="E49" s="68"/>
      <c r="G49" s="67"/>
      <c r="H49" s="67"/>
      <c r="I49" s="67"/>
      <c r="J49" s="71"/>
      <c r="K49" s="70"/>
      <c r="L49" s="70"/>
    </row>
    <row r="50" spans="1:12" ht="12.75" customHeight="1" x14ac:dyDescent="0.3">
      <c r="A50" s="10"/>
      <c r="B50" s="76"/>
      <c r="C50" s="80"/>
      <c r="E50" s="68"/>
      <c r="G50" s="67"/>
      <c r="H50" s="67"/>
      <c r="I50" s="67"/>
      <c r="J50" s="71"/>
      <c r="K50" s="70"/>
      <c r="L50" s="70"/>
    </row>
    <row r="51" spans="1:12" s="65" customFormat="1" ht="12.75" customHeight="1" x14ac:dyDescent="0.3">
      <c r="B51" s="33"/>
      <c r="C51" s="33"/>
      <c r="D51" s="34"/>
      <c r="E51" s="33"/>
      <c r="F51" s="34"/>
      <c r="G51" s="67"/>
      <c r="H51" s="67"/>
      <c r="I51" s="67"/>
      <c r="J51" s="71"/>
      <c r="K51" s="70"/>
      <c r="L51" s="70"/>
    </row>
    <row r="52" spans="1:12" ht="12.75" customHeight="1" x14ac:dyDescent="0.3">
      <c r="A52" s="10"/>
      <c r="C52" s="27"/>
      <c r="E52" s="27"/>
      <c r="G52" s="52"/>
      <c r="H52" s="54"/>
      <c r="I52" s="54"/>
      <c r="J52" s="71"/>
      <c r="K52" s="70"/>
      <c r="L52" s="70"/>
    </row>
    <row r="53" spans="1:12" s="65" customFormat="1" ht="12.75" customHeight="1" x14ac:dyDescent="0.3">
      <c r="B53" s="33"/>
      <c r="C53" s="33"/>
      <c r="D53" s="28"/>
      <c r="E53" s="33"/>
      <c r="F53" s="28"/>
      <c r="G53" s="67"/>
      <c r="H53" s="55"/>
      <c r="I53" s="67"/>
    </row>
    <row r="54" spans="1:12" ht="12.75" customHeight="1" x14ac:dyDescent="0.3">
      <c r="A54" s="10"/>
      <c r="B54" s="80"/>
      <c r="C54" s="80"/>
      <c r="E54" s="27"/>
      <c r="G54" s="67"/>
      <c r="H54" s="55"/>
      <c r="I54" s="67"/>
      <c r="J54" s="20"/>
    </row>
    <row r="55" spans="1:12" ht="12.75" customHeight="1" x14ac:dyDescent="0.3">
      <c r="A55" s="10"/>
      <c r="B55" s="80"/>
      <c r="C55" s="80"/>
      <c r="E55" s="27"/>
      <c r="G55" s="67"/>
      <c r="H55" s="55"/>
      <c r="I55" s="67"/>
      <c r="J55" s="20"/>
    </row>
    <row r="56" spans="1:12" ht="12.75" customHeight="1" x14ac:dyDescent="0.3">
      <c r="A56" s="10"/>
      <c r="B56" s="80"/>
      <c r="C56" s="80"/>
      <c r="E56" s="27"/>
      <c r="G56" s="67"/>
      <c r="H56" s="54"/>
      <c r="I56" s="67"/>
      <c r="J56" s="20"/>
    </row>
    <row r="57" spans="1:12" ht="12.75" customHeight="1" x14ac:dyDescent="0.3">
      <c r="C57" s="27"/>
      <c r="E57" s="27"/>
      <c r="G57" s="67"/>
      <c r="H57" s="27"/>
      <c r="I57" s="67"/>
      <c r="J57" s="20"/>
    </row>
    <row r="58" spans="1:12" s="65" customFormat="1" ht="12.75" customHeight="1" x14ac:dyDescent="0.3">
      <c r="B58" s="33"/>
      <c r="C58" s="33"/>
      <c r="D58" s="34"/>
      <c r="E58" s="33"/>
      <c r="F58" s="34"/>
      <c r="G58" s="67"/>
      <c r="H58" s="33"/>
      <c r="I58" s="67"/>
      <c r="J58" s="20"/>
    </row>
    <row r="59" spans="1:12" ht="12.75" customHeight="1" x14ac:dyDescent="0.25">
      <c r="A59" s="10"/>
      <c r="C59" s="27"/>
      <c r="E59" s="27"/>
      <c r="H59" s="27"/>
      <c r="I59" s="27"/>
    </row>
    <row r="60" spans="1:12" s="65" customFormat="1" ht="12.75" customHeight="1" x14ac:dyDescent="0.3">
      <c r="B60" s="33"/>
      <c r="C60" s="33"/>
      <c r="D60" s="28"/>
      <c r="E60" s="33"/>
      <c r="F60" s="28"/>
      <c r="G60" s="67"/>
      <c r="H60" s="67"/>
      <c r="I60" s="67"/>
    </row>
    <row r="61" spans="1:12" s="10" customFormat="1" ht="12.75" customHeight="1" x14ac:dyDescent="0.3">
      <c r="B61" s="77"/>
      <c r="C61" s="77"/>
      <c r="D61" s="28"/>
      <c r="E61" s="68"/>
      <c r="F61" s="28"/>
      <c r="G61" s="67"/>
      <c r="H61" s="67"/>
      <c r="I61" s="67"/>
    </row>
    <row r="62" spans="1:12" ht="12.75" customHeight="1" x14ac:dyDescent="0.3">
      <c r="A62" s="10"/>
      <c r="B62" s="77"/>
      <c r="C62" s="77"/>
      <c r="E62" s="68"/>
      <c r="G62" s="67"/>
      <c r="H62" s="67"/>
      <c r="I62" s="67"/>
      <c r="J62" s="70"/>
    </row>
    <row r="63" spans="1:12" ht="12.75" customHeight="1" x14ac:dyDescent="0.3">
      <c r="A63" s="10"/>
      <c r="B63" s="77"/>
      <c r="C63" s="77"/>
      <c r="E63" s="68"/>
      <c r="G63" s="67"/>
      <c r="H63" s="67"/>
      <c r="I63" s="67"/>
      <c r="J63" s="70"/>
    </row>
    <row r="64" spans="1:12" ht="12.75" customHeight="1" x14ac:dyDescent="0.3">
      <c r="A64" s="10"/>
      <c r="B64" s="77"/>
      <c r="C64" s="77"/>
      <c r="E64" s="68"/>
      <c r="G64" s="67"/>
      <c r="H64" s="67"/>
      <c r="I64" s="67"/>
      <c r="J64" s="70"/>
    </row>
    <row r="65" spans="1:10" ht="12.75" customHeight="1" x14ac:dyDescent="0.3">
      <c r="A65" s="10"/>
      <c r="B65" s="77"/>
      <c r="C65" s="77"/>
      <c r="E65" s="68"/>
      <c r="G65" s="67"/>
      <c r="H65" s="67"/>
      <c r="I65" s="67"/>
      <c r="J65" s="70"/>
    </row>
    <row r="66" spans="1:10" ht="12.75" customHeight="1" x14ac:dyDescent="0.3">
      <c r="A66" s="10"/>
      <c r="B66" s="77"/>
      <c r="C66" s="77"/>
      <c r="E66" s="68"/>
      <c r="G66" s="67"/>
      <c r="H66" s="67"/>
      <c r="I66" s="67"/>
      <c r="J66" s="70"/>
    </row>
    <row r="67" spans="1:10" ht="12.75" customHeight="1" x14ac:dyDescent="0.3">
      <c r="A67" s="10"/>
      <c r="B67" s="77"/>
      <c r="C67" s="77"/>
      <c r="E67" s="68"/>
      <c r="G67" s="67"/>
      <c r="H67" s="67"/>
      <c r="I67" s="67"/>
      <c r="J67" s="70"/>
    </row>
    <row r="68" spans="1:10" ht="12.75" customHeight="1" x14ac:dyDescent="0.3">
      <c r="A68" s="10"/>
      <c r="B68" s="77"/>
      <c r="C68" s="77"/>
      <c r="E68" s="68"/>
      <c r="G68" s="67"/>
      <c r="H68" s="67"/>
      <c r="I68" s="67"/>
      <c r="J68" s="70"/>
    </row>
    <row r="69" spans="1:10" ht="12.75" customHeight="1" x14ac:dyDescent="0.3">
      <c r="A69" s="10"/>
      <c r="B69" s="77"/>
      <c r="C69" s="77"/>
      <c r="E69" s="27"/>
      <c r="G69" s="67"/>
      <c r="H69" s="67"/>
      <c r="I69" s="67"/>
      <c r="J69" s="70"/>
    </row>
    <row r="70" spans="1:10" s="65" customFormat="1" ht="12.75" customHeight="1" x14ac:dyDescent="0.3">
      <c r="B70" s="27"/>
      <c r="C70" s="27"/>
      <c r="D70" s="28"/>
      <c r="E70" s="27"/>
      <c r="F70" s="28"/>
      <c r="G70" s="67"/>
      <c r="H70" s="27"/>
      <c r="I70" s="67"/>
      <c r="J70" s="70"/>
    </row>
    <row r="71" spans="1:10" ht="12.75" customHeight="1" x14ac:dyDescent="0.3">
      <c r="A71" s="10"/>
      <c r="B71" s="77"/>
      <c r="C71" s="77"/>
      <c r="E71" s="27"/>
      <c r="G71" s="67"/>
      <c r="H71" s="27"/>
      <c r="I71" s="67"/>
    </row>
    <row r="72" spans="1:10" ht="12.75" customHeight="1" x14ac:dyDescent="0.3">
      <c r="A72" s="10"/>
      <c r="B72" s="77"/>
      <c r="C72" s="77"/>
      <c r="E72" s="27"/>
      <c r="G72" s="67"/>
      <c r="H72" s="41"/>
      <c r="I72" s="67"/>
    </row>
    <row r="73" spans="1:10" ht="12.75" customHeight="1" x14ac:dyDescent="0.3">
      <c r="A73" s="10"/>
      <c r="B73" s="77"/>
      <c r="C73" s="77"/>
      <c r="E73" s="27"/>
      <c r="G73" s="67"/>
      <c r="I73" s="67"/>
    </row>
    <row r="74" spans="1:10" ht="14.4" x14ac:dyDescent="0.3">
      <c r="A74" s="21"/>
      <c r="C74" s="40"/>
      <c r="D74" s="42"/>
      <c r="E74" s="40"/>
      <c r="F74" s="42"/>
      <c r="G74" s="67"/>
      <c r="I74" s="67"/>
    </row>
    <row r="75" spans="1:10" ht="14.4" x14ac:dyDescent="0.3">
      <c r="C75" s="27"/>
      <c r="E75" s="27"/>
      <c r="G75" s="67"/>
      <c r="I75" s="67"/>
    </row>
    <row r="76" spans="1:10" x14ac:dyDescent="0.25">
      <c r="C76" s="27"/>
      <c r="E76" s="27"/>
    </row>
    <row r="77" spans="1:10" x14ac:dyDescent="0.25">
      <c r="C77" s="27"/>
      <c r="E77" s="27"/>
      <c r="G77" s="65"/>
      <c r="I77" s="33"/>
    </row>
    <row r="78" spans="1:10" x14ac:dyDescent="0.25">
      <c r="C78" s="27"/>
      <c r="E78" s="27"/>
      <c r="G78" s="65"/>
    </row>
    <row r="79" spans="1:10" x14ac:dyDescent="0.25">
      <c r="C79" s="27"/>
      <c r="E79" s="27"/>
      <c r="I79" s="27"/>
    </row>
    <row r="80" spans="1:10" x14ac:dyDescent="0.25">
      <c r="C80" s="27"/>
      <c r="E80" s="27"/>
      <c r="I80" s="27"/>
    </row>
    <row r="81" spans="2:9" x14ac:dyDescent="0.25">
      <c r="B81" s="43"/>
      <c r="C81" s="27"/>
      <c r="E81" s="27"/>
      <c r="I81" s="27"/>
    </row>
    <row r="82" spans="2:9" x14ac:dyDescent="0.25">
      <c r="B82" s="43"/>
      <c r="C82" s="27"/>
      <c r="E82" s="27"/>
      <c r="I82" s="27"/>
    </row>
    <row r="83" spans="2:9" x14ac:dyDescent="0.25">
      <c r="B83" s="43"/>
      <c r="C83" s="27"/>
      <c r="E83" s="27"/>
      <c r="I83" s="27"/>
    </row>
    <row r="84" spans="2:9" x14ac:dyDescent="0.25">
      <c r="B84" s="43"/>
      <c r="C84" s="27"/>
      <c r="E84" s="27"/>
      <c r="I84" s="27"/>
    </row>
    <row r="85" spans="2:9" x14ac:dyDescent="0.25">
      <c r="B85" s="43"/>
      <c r="C85" s="27"/>
      <c r="E85" s="27"/>
      <c r="I85" s="27"/>
    </row>
    <row r="86" spans="2:9" x14ac:dyDescent="0.25">
      <c r="B86" s="43"/>
      <c r="C86" s="27"/>
      <c r="E86" s="27"/>
      <c r="I86" s="27"/>
    </row>
    <row r="87" spans="2:9" x14ac:dyDescent="0.25">
      <c r="B87" s="43"/>
      <c r="C87" s="27"/>
      <c r="E87" s="27"/>
      <c r="I87" s="27"/>
    </row>
    <row r="88" spans="2:9" x14ac:dyDescent="0.25">
      <c r="B88" s="43"/>
      <c r="C88" s="27"/>
      <c r="E88" s="27"/>
    </row>
    <row r="89" spans="2:9" x14ac:dyDescent="0.25">
      <c r="B89" s="43"/>
      <c r="G89" s="65"/>
      <c r="I89" s="33"/>
    </row>
    <row r="90" spans="2:9" x14ac:dyDescent="0.25">
      <c r="B90" s="43"/>
      <c r="I90" s="27"/>
    </row>
    <row r="91" spans="2:9" x14ac:dyDescent="0.25">
      <c r="B91" s="43"/>
      <c r="I91" s="27"/>
    </row>
    <row r="92" spans="2:9" x14ac:dyDescent="0.25">
      <c r="B92" s="43"/>
      <c r="I92" s="27"/>
    </row>
    <row r="93" spans="2:9" x14ac:dyDescent="0.25">
      <c r="B93" s="43"/>
      <c r="I93" s="27"/>
    </row>
    <row r="94" spans="2:9" x14ac:dyDescent="0.25">
      <c r="B94" s="43"/>
      <c r="I94" s="27"/>
    </row>
  </sheetData>
  <pageMargins left="0.70866141732283472" right="0.70866141732283472" top="0.74803149606299213" bottom="0.74803149606299213" header="0.31496062992125984" footer="0.31496062992125984"/>
  <pageSetup paperSize="9" scale="80"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84"/>
  <sheetViews>
    <sheetView zoomScaleNormal="100" workbookViewId="0">
      <selection activeCell="A6" sqref="A6:B6"/>
    </sheetView>
  </sheetViews>
  <sheetFormatPr defaultColWidth="9.21875" defaultRowHeight="13.2" x14ac:dyDescent="0.25"/>
  <cols>
    <col min="1" max="1" width="47.21875" style="43" bestFit="1" customWidth="1"/>
    <col min="2" max="3" width="16.77734375" style="43" bestFit="1" customWidth="1"/>
    <col min="4" max="4" width="10" style="43" customWidth="1"/>
    <col min="5" max="5" width="16.77734375" style="43" bestFit="1" customWidth="1"/>
    <col min="6" max="6" width="14.77734375" style="43" bestFit="1" customWidth="1"/>
    <col min="7" max="7" width="9.21875" style="43"/>
    <col min="8" max="8" width="10.5546875" style="43" bestFit="1" customWidth="1"/>
    <col min="9" max="16384" width="9.21875" style="43"/>
  </cols>
  <sheetData>
    <row r="1" spans="1:8" s="99" customFormat="1" ht="43.2" x14ac:dyDescent="0.3">
      <c r="B1" s="81">
        <v>42477</v>
      </c>
      <c r="C1" s="81">
        <v>42446</v>
      </c>
      <c r="D1" s="103" t="s">
        <v>182</v>
      </c>
      <c r="E1" s="82">
        <v>42111</v>
      </c>
      <c r="F1" s="104" t="s">
        <v>183</v>
      </c>
      <c r="H1" s="105"/>
    </row>
    <row r="2" spans="1:8" ht="14.4" x14ac:dyDescent="0.3">
      <c r="A2" s="100" t="s">
        <v>116</v>
      </c>
      <c r="B2" s="101"/>
      <c r="C2" s="101"/>
      <c r="D2" s="101"/>
      <c r="E2" s="101"/>
      <c r="F2" s="101"/>
    </row>
    <row r="3" spans="1:8" ht="14.4" x14ac:dyDescent="0.3">
      <c r="A3" s="89" t="s">
        <v>14</v>
      </c>
      <c r="D3" s="90"/>
      <c r="F3" s="90"/>
    </row>
    <row r="4" spans="1:8" x14ac:dyDescent="0.25">
      <c r="A4" s="43" t="s">
        <v>135</v>
      </c>
      <c r="B4" s="3">
        <v>775</v>
      </c>
      <c r="C4" s="3">
        <v>559</v>
      </c>
      <c r="D4" s="90">
        <v>38.640429338103758</v>
      </c>
      <c r="E4" s="43">
        <v>537</v>
      </c>
      <c r="F4" s="90">
        <v>44.320297951582866</v>
      </c>
    </row>
    <row r="5" spans="1:8" x14ac:dyDescent="0.25">
      <c r="A5" s="43" t="s">
        <v>173</v>
      </c>
      <c r="B5" s="3">
        <v>2424</v>
      </c>
      <c r="C5" s="3">
        <v>1494</v>
      </c>
      <c r="D5" s="90">
        <v>62.248995983935743</v>
      </c>
      <c r="E5" s="43">
        <v>2069</v>
      </c>
      <c r="F5" s="90">
        <v>17.158047365877234</v>
      </c>
    </row>
    <row r="6" spans="1:8" x14ac:dyDescent="0.25">
      <c r="A6" s="43" t="s">
        <v>132</v>
      </c>
      <c r="B6" s="3">
        <v>1979</v>
      </c>
      <c r="C6" s="3">
        <v>1679</v>
      </c>
      <c r="D6" s="90">
        <v>17.867778439547351</v>
      </c>
      <c r="E6" s="43">
        <v>1409</v>
      </c>
      <c r="F6" s="90">
        <v>40.454222853087295</v>
      </c>
    </row>
    <row r="7" spans="1:8" x14ac:dyDescent="0.25">
      <c r="A7" s="43" t="s">
        <v>133</v>
      </c>
      <c r="B7" s="3">
        <v>12246</v>
      </c>
      <c r="C7" s="3">
        <v>12026</v>
      </c>
      <c r="D7" s="90">
        <v>1.8293696989855315</v>
      </c>
      <c r="E7" s="43">
        <v>8208</v>
      </c>
      <c r="F7" s="90">
        <v>49.195906432748536</v>
      </c>
    </row>
    <row r="8" spans="1:8" x14ac:dyDescent="0.25">
      <c r="A8" s="43" t="s">
        <v>134</v>
      </c>
      <c r="B8" s="3">
        <v>4639</v>
      </c>
      <c r="C8" s="3">
        <v>4417</v>
      </c>
      <c r="D8" s="90">
        <v>5.0260357708852164</v>
      </c>
      <c r="E8" s="43">
        <v>3629</v>
      </c>
      <c r="F8" s="90">
        <v>27.831358500964456</v>
      </c>
    </row>
    <row r="9" spans="1:8" x14ac:dyDescent="0.25">
      <c r="A9" s="43" t="s">
        <v>138</v>
      </c>
      <c r="B9" s="3">
        <v>51</v>
      </c>
      <c r="C9" s="3">
        <v>67</v>
      </c>
      <c r="D9" s="90">
        <v>-23.880597014925371</v>
      </c>
      <c r="E9" s="43">
        <v>12</v>
      </c>
      <c r="F9" s="90">
        <v>325</v>
      </c>
    </row>
    <row r="10" spans="1:8" x14ac:dyDescent="0.25">
      <c r="A10" s="43" t="s">
        <v>175</v>
      </c>
      <c r="B10" s="3">
        <v>8</v>
      </c>
      <c r="C10" s="3">
        <v>24</v>
      </c>
      <c r="D10" s="90">
        <v>-66.666666666666657</v>
      </c>
      <c r="E10" s="43">
        <v>12</v>
      </c>
      <c r="F10" s="90">
        <v>-33.333333333333329</v>
      </c>
    </row>
    <row r="11" spans="1:8" x14ac:dyDescent="0.25">
      <c r="A11" s="43" t="s">
        <v>139</v>
      </c>
      <c r="B11" s="3">
        <v>46</v>
      </c>
      <c r="C11" s="3">
        <v>63</v>
      </c>
      <c r="D11" s="90">
        <v>-26.984126984126984</v>
      </c>
      <c r="E11" s="43">
        <v>52</v>
      </c>
      <c r="F11" s="90">
        <v>-11.538461538461538</v>
      </c>
    </row>
    <row r="12" spans="1:8" ht="14.4" x14ac:dyDescent="0.3">
      <c r="A12" s="91" t="s">
        <v>176</v>
      </c>
      <c r="B12" s="92">
        <f t="shared" ref="B12:C12" si="0">SUM(B4:B11)</f>
        <v>22168</v>
      </c>
      <c r="C12" s="92">
        <f t="shared" si="0"/>
        <v>20329</v>
      </c>
      <c r="D12" s="106">
        <f>((B12/C12)-1)*100</f>
        <v>9.0461901716759385</v>
      </c>
      <c r="E12" s="92">
        <f>SUM(E4:E11)</f>
        <v>15928</v>
      </c>
      <c r="F12" s="106">
        <f>((B12/E12)-1)*100</f>
        <v>39.176293319939724</v>
      </c>
    </row>
    <row r="13" spans="1:8" ht="14.4" x14ac:dyDescent="0.3">
      <c r="A13" s="89" t="s">
        <v>15</v>
      </c>
      <c r="D13" s="90"/>
      <c r="F13" s="90" t="s">
        <v>180</v>
      </c>
    </row>
    <row r="14" spans="1:8" x14ac:dyDescent="0.25">
      <c r="A14" s="43" t="s">
        <v>135</v>
      </c>
      <c r="B14" s="43">
        <v>5</v>
      </c>
      <c r="C14" s="43">
        <v>2</v>
      </c>
      <c r="D14" s="90">
        <v>150</v>
      </c>
      <c r="E14" s="43">
        <v>11</v>
      </c>
      <c r="F14" s="90">
        <v>-54.54545454545454</v>
      </c>
    </row>
    <row r="15" spans="1:8" x14ac:dyDescent="0.25">
      <c r="A15" s="43" t="s">
        <v>173</v>
      </c>
      <c r="B15" s="43">
        <v>192</v>
      </c>
      <c r="C15" s="43">
        <v>168</v>
      </c>
      <c r="D15" s="90">
        <v>14.285714285714285</v>
      </c>
      <c r="E15" s="43">
        <v>111</v>
      </c>
      <c r="F15" s="90">
        <v>72.972972972972968</v>
      </c>
    </row>
    <row r="16" spans="1:8" x14ac:dyDescent="0.25">
      <c r="A16" s="43" t="s">
        <v>132</v>
      </c>
      <c r="B16" s="43">
        <v>73</v>
      </c>
      <c r="C16" s="43">
        <v>84</v>
      </c>
      <c r="D16" s="90">
        <v>-13.095238095238097</v>
      </c>
      <c r="E16" s="43">
        <v>67</v>
      </c>
      <c r="F16" s="90">
        <v>8.9552238805970141</v>
      </c>
    </row>
    <row r="17" spans="1:6" x14ac:dyDescent="0.25">
      <c r="A17" s="43" t="s">
        <v>133</v>
      </c>
      <c r="B17" s="43">
        <v>2152</v>
      </c>
      <c r="C17" s="43">
        <v>1981</v>
      </c>
      <c r="D17" s="90">
        <v>8.6320040383644638</v>
      </c>
      <c r="E17" s="43">
        <v>1352</v>
      </c>
      <c r="F17" s="90">
        <v>59.171597633136095</v>
      </c>
    </row>
    <row r="18" spans="1:6" x14ac:dyDescent="0.25">
      <c r="A18" s="43" t="s">
        <v>134</v>
      </c>
      <c r="B18" s="43">
        <v>483</v>
      </c>
      <c r="C18" s="43">
        <v>364</v>
      </c>
      <c r="D18" s="90">
        <v>32.692307692307693</v>
      </c>
      <c r="E18" s="43">
        <v>229</v>
      </c>
      <c r="F18" s="90">
        <v>110.91703056768559</v>
      </c>
    </row>
    <row r="19" spans="1:6" x14ac:dyDescent="0.25">
      <c r="A19" s="43" t="s">
        <v>138</v>
      </c>
      <c r="B19" s="43">
        <v>0</v>
      </c>
      <c r="C19" s="43">
        <v>0</v>
      </c>
      <c r="D19" s="90" t="s">
        <v>180</v>
      </c>
      <c r="E19" s="43">
        <v>0</v>
      </c>
      <c r="F19" s="90" t="s">
        <v>180</v>
      </c>
    </row>
    <row r="20" spans="1:6" x14ac:dyDescent="0.25">
      <c r="A20" s="43" t="s">
        <v>175</v>
      </c>
      <c r="B20" s="43">
        <v>0</v>
      </c>
      <c r="C20" s="43">
        <v>1</v>
      </c>
      <c r="D20" s="90">
        <v>-100</v>
      </c>
      <c r="E20" s="43">
        <v>0</v>
      </c>
      <c r="F20" s="90" t="s">
        <v>180</v>
      </c>
    </row>
    <row r="21" spans="1:6" x14ac:dyDescent="0.25">
      <c r="A21" s="43" t="s">
        <v>139</v>
      </c>
      <c r="B21" s="43">
        <v>0</v>
      </c>
      <c r="C21" s="43">
        <v>0</v>
      </c>
      <c r="D21" s="90" t="s">
        <v>180</v>
      </c>
      <c r="E21" s="43">
        <v>1</v>
      </c>
      <c r="F21" s="90">
        <v>-100</v>
      </c>
    </row>
    <row r="22" spans="1:6" ht="14.4" x14ac:dyDescent="0.3">
      <c r="A22" s="91" t="s">
        <v>177</v>
      </c>
      <c r="B22" s="92">
        <f t="shared" ref="B22:C22" si="1">SUM(B14:B21)</f>
        <v>2905</v>
      </c>
      <c r="C22" s="92">
        <f t="shared" si="1"/>
        <v>2600</v>
      </c>
      <c r="D22" s="106">
        <f>((B22/C22)-1)*100</f>
        <v>11.730769230769234</v>
      </c>
      <c r="E22" s="92">
        <f>SUM(E14:E21)</f>
        <v>1771</v>
      </c>
      <c r="F22" s="106">
        <f>((B22/E22)-1)*100</f>
        <v>64.031620553359687</v>
      </c>
    </row>
    <row r="23" spans="1:6" ht="14.4" x14ac:dyDescent="0.3">
      <c r="A23" s="100" t="s">
        <v>131</v>
      </c>
      <c r="B23" s="101"/>
      <c r="C23" s="101"/>
      <c r="D23" s="102" t="s">
        <v>180</v>
      </c>
      <c r="E23" s="101"/>
      <c r="F23" s="102" t="s">
        <v>180</v>
      </c>
    </row>
    <row r="24" spans="1:6" ht="14.4" x14ac:dyDescent="0.3">
      <c r="A24" s="89" t="s">
        <v>14</v>
      </c>
      <c r="D24" s="90"/>
      <c r="F24" s="90"/>
    </row>
    <row r="25" spans="1:6" x14ac:dyDescent="0.25">
      <c r="A25" s="43" t="s">
        <v>135</v>
      </c>
      <c r="B25" s="3">
        <v>11554</v>
      </c>
      <c r="C25" s="3">
        <v>11727</v>
      </c>
      <c r="D25" s="90">
        <v>-1.4752281060799863</v>
      </c>
      <c r="E25" s="3">
        <v>6384</v>
      </c>
      <c r="F25" s="90">
        <v>80.983709273182953</v>
      </c>
    </row>
    <row r="26" spans="1:6" x14ac:dyDescent="0.25">
      <c r="A26" s="43" t="s">
        <v>173</v>
      </c>
      <c r="B26" s="3">
        <v>24826</v>
      </c>
      <c r="C26" s="3">
        <v>11234</v>
      </c>
      <c r="D26" s="90">
        <v>120.98985223428878</v>
      </c>
      <c r="E26" s="3">
        <v>22660</v>
      </c>
      <c r="F26" s="90">
        <v>9.5586937334510154</v>
      </c>
    </row>
    <row r="27" spans="1:6" x14ac:dyDescent="0.25">
      <c r="A27" s="43" t="s">
        <v>132</v>
      </c>
      <c r="B27" s="3">
        <v>14610</v>
      </c>
      <c r="C27" s="3">
        <v>10724</v>
      </c>
      <c r="D27" s="90">
        <v>36.236478925773966</v>
      </c>
      <c r="E27" s="3">
        <v>16420</v>
      </c>
      <c r="F27" s="90">
        <v>-11.0231425091352</v>
      </c>
    </row>
    <row r="28" spans="1:6" x14ac:dyDescent="0.25">
      <c r="A28" s="43" t="s">
        <v>133</v>
      </c>
      <c r="B28" s="3">
        <v>72981</v>
      </c>
      <c r="C28" s="3">
        <v>84510</v>
      </c>
      <c r="D28" s="90">
        <v>-13.642172523961662</v>
      </c>
      <c r="E28" s="3">
        <v>50994</v>
      </c>
      <c r="F28" s="90">
        <v>43.116837274973527</v>
      </c>
    </row>
    <row r="29" spans="1:6" x14ac:dyDescent="0.25">
      <c r="A29" s="43" t="s">
        <v>134</v>
      </c>
      <c r="B29" s="3">
        <v>32054</v>
      </c>
      <c r="C29" s="3">
        <v>32486</v>
      </c>
      <c r="D29" s="90">
        <v>-1.3298036077079358</v>
      </c>
      <c r="E29" s="3">
        <v>25702</v>
      </c>
      <c r="F29" s="90">
        <v>24.714030036573028</v>
      </c>
    </row>
    <row r="30" spans="1:6" x14ac:dyDescent="0.25">
      <c r="A30" s="43" t="s">
        <v>138</v>
      </c>
      <c r="B30" s="3">
        <v>1067</v>
      </c>
      <c r="C30" s="3">
        <v>532</v>
      </c>
      <c r="D30" s="90">
        <v>100.5639097744361</v>
      </c>
      <c r="E30" s="3">
        <v>155</v>
      </c>
      <c r="F30" s="90">
        <v>588.38709677419354</v>
      </c>
    </row>
    <row r="31" spans="1:6" x14ac:dyDescent="0.25">
      <c r="A31" s="43" t="s">
        <v>175</v>
      </c>
      <c r="B31" s="3">
        <v>647</v>
      </c>
      <c r="C31" s="3">
        <v>97</v>
      </c>
      <c r="D31" s="90">
        <v>567.01030927835052</v>
      </c>
      <c r="E31" s="3">
        <v>62</v>
      </c>
      <c r="F31" s="90">
        <v>943.54838709677415</v>
      </c>
    </row>
    <row r="32" spans="1:6" x14ac:dyDescent="0.25">
      <c r="A32" s="43" t="s">
        <v>139</v>
      </c>
      <c r="B32" s="3">
        <v>1117</v>
      </c>
      <c r="C32" s="3">
        <v>4890</v>
      </c>
      <c r="D32" s="90">
        <v>-77.157464212678946</v>
      </c>
      <c r="E32" s="3">
        <v>2615</v>
      </c>
      <c r="F32" s="90">
        <v>-57.284894837476095</v>
      </c>
    </row>
    <row r="33" spans="1:6" ht="14.4" x14ac:dyDescent="0.3">
      <c r="A33" s="91" t="s">
        <v>176</v>
      </c>
      <c r="B33" s="94">
        <f t="shared" ref="B33:C33" si="2">SUM(B25:B32)</f>
        <v>158856</v>
      </c>
      <c r="C33" s="94">
        <f t="shared" si="2"/>
        <v>156200</v>
      </c>
      <c r="D33" s="106">
        <f>((B33/C33)-1)*100</f>
        <v>1.7003841229193295</v>
      </c>
      <c r="E33" s="94">
        <f>SUM(E25:E32)</f>
        <v>124992</v>
      </c>
      <c r="F33" s="106">
        <f>((B33/E33)-1)*100</f>
        <v>27.092933947772657</v>
      </c>
    </row>
    <row r="34" spans="1:6" ht="14.4" x14ac:dyDescent="0.3">
      <c r="A34" s="89" t="s">
        <v>15</v>
      </c>
      <c r="D34" s="90"/>
      <c r="F34" s="90"/>
    </row>
    <row r="35" spans="1:6" x14ac:dyDescent="0.25">
      <c r="A35" s="43" t="s">
        <v>135</v>
      </c>
      <c r="B35" s="3">
        <v>53</v>
      </c>
      <c r="C35" s="3">
        <v>80</v>
      </c>
      <c r="D35" s="90">
        <v>-33.75</v>
      </c>
      <c r="E35" s="3">
        <v>55</v>
      </c>
      <c r="F35" s="90">
        <v>-3.6363636363636362</v>
      </c>
    </row>
    <row r="36" spans="1:6" x14ac:dyDescent="0.25">
      <c r="A36" s="43" t="s">
        <v>173</v>
      </c>
      <c r="B36" s="3">
        <v>2489</v>
      </c>
      <c r="C36" s="3">
        <v>1351</v>
      </c>
      <c r="D36" s="90">
        <v>84.233900814211694</v>
      </c>
      <c r="E36" s="3">
        <v>1372</v>
      </c>
      <c r="F36" s="90">
        <v>81.413994169096213</v>
      </c>
    </row>
    <row r="37" spans="1:6" x14ac:dyDescent="0.25">
      <c r="A37" s="43" t="s">
        <v>132</v>
      </c>
      <c r="B37" s="3">
        <v>797</v>
      </c>
      <c r="C37" s="3">
        <v>2774</v>
      </c>
      <c r="D37" s="90">
        <v>-71.268925739005056</v>
      </c>
      <c r="E37" s="3">
        <v>143</v>
      </c>
      <c r="F37" s="90">
        <v>457.34265734265733</v>
      </c>
    </row>
    <row r="38" spans="1:6" x14ac:dyDescent="0.25">
      <c r="A38" s="43" t="s">
        <v>133</v>
      </c>
      <c r="B38" s="3">
        <v>23354</v>
      </c>
      <c r="C38" s="3">
        <v>25332</v>
      </c>
      <c r="D38" s="90">
        <v>-7.8083057003000151</v>
      </c>
      <c r="E38" s="3">
        <v>18568</v>
      </c>
      <c r="F38" s="90">
        <v>25.775527789745801</v>
      </c>
    </row>
    <row r="39" spans="1:6" x14ac:dyDescent="0.25">
      <c r="A39" s="43" t="s">
        <v>134</v>
      </c>
      <c r="B39" s="3">
        <v>7141</v>
      </c>
      <c r="C39" s="3">
        <v>4596</v>
      </c>
      <c r="D39" s="90">
        <v>55.374238468233251</v>
      </c>
      <c r="E39" s="3">
        <v>3861</v>
      </c>
      <c r="F39" s="90">
        <v>84.952084952084945</v>
      </c>
    </row>
    <row r="40" spans="1:6" x14ac:dyDescent="0.25">
      <c r="A40" s="43" t="s">
        <v>138</v>
      </c>
      <c r="B40" s="3">
        <v>0</v>
      </c>
      <c r="C40" s="3">
        <v>0</v>
      </c>
      <c r="D40" s="90" t="s">
        <v>180</v>
      </c>
      <c r="E40" s="3">
        <v>0</v>
      </c>
      <c r="F40" s="90" t="s">
        <v>180</v>
      </c>
    </row>
    <row r="41" spans="1:6" x14ac:dyDescent="0.25">
      <c r="A41" s="43" t="s">
        <v>175</v>
      </c>
      <c r="B41" s="3">
        <v>0</v>
      </c>
      <c r="C41" s="3">
        <v>80</v>
      </c>
      <c r="D41" s="90">
        <v>-100</v>
      </c>
      <c r="E41" s="3">
        <v>0</v>
      </c>
      <c r="F41" s="90" t="s">
        <v>180</v>
      </c>
    </row>
    <row r="42" spans="1:6" x14ac:dyDescent="0.25">
      <c r="A42" s="43" t="s">
        <v>139</v>
      </c>
      <c r="B42" s="3">
        <v>0</v>
      </c>
      <c r="C42" s="3">
        <v>0</v>
      </c>
      <c r="D42" s="90" t="s">
        <v>180</v>
      </c>
      <c r="E42" s="3">
        <v>500</v>
      </c>
      <c r="F42" s="90">
        <v>-100</v>
      </c>
    </row>
    <row r="43" spans="1:6" ht="14.4" x14ac:dyDescent="0.3">
      <c r="A43" s="91" t="s">
        <v>177</v>
      </c>
      <c r="B43" s="95">
        <v>33834</v>
      </c>
      <c r="C43" s="95">
        <v>34213</v>
      </c>
      <c r="D43" s="106">
        <f>((B43/C43)-1)*100</f>
        <v>-1.1077660538391876</v>
      </c>
      <c r="E43" s="95">
        <f>SUM(E35:E42)</f>
        <v>24499</v>
      </c>
      <c r="F43" s="106">
        <f>((B43/E43)-1)*100</f>
        <v>38.10359606514551</v>
      </c>
    </row>
    <row r="44" spans="1:6" ht="14.4" x14ac:dyDescent="0.3">
      <c r="A44" s="100" t="s">
        <v>184</v>
      </c>
      <c r="B44" s="101"/>
      <c r="C44" s="101"/>
      <c r="D44" s="102" t="s">
        <v>180</v>
      </c>
      <c r="E44" s="101"/>
      <c r="F44" s="102" t="s">
        <v>180</v>
      </c>
    </row>
    <row r="45" spans="1:6" ht="14.4" x14ac:dyDescent="0.3">
      <c r="A45" s="89" t="s">
        <v>14</v>
      </c>
      <c r="D45" s="90"/>
      <c r="F45" s="90"/>
    </row>
    <row r="46" spans="1:6" x14ac:dyDescent="0.25">
      <c r="A46" s="43" t="s">
        <v>135</v>
      </c>
      <c r="B46" s="96">
        <v>2540441301.1700001</v>
      </c>
      <c r="C46" s="96">
        <v>2689823264.5700002</v>
      </c>
      <c r="D46" s="90">
        <v>-5.5535977165354975</v>
      </c>
      <c r="E46" s="96">
        <v>1171950702.4200001</v>
      </c>
      <c r="F46" s="90">
        <v>116.7703211341704</v>
      </c>
    </row>
    <row r="47" spans="1:6" x14ac:dyDescent="0.25">
      <c r="A47" s="43" t="s">
        <v>173</v>
      </c>
      <c r="B47" s="96">
        <v>7573540749.7399998</v>
      </c>
      <c r="C47" s="96">
        <v>3388926579.9250002</v>
      </c>
      <c r="D47" s="90">
        <v>123.47904479853349</v>
      </c>
      <c r="E47" s="96">
        <v>5391735407.2449999</v>
      </c>
      <c r="F47" s="90">
        <v>40.465734642008904</v>
      </c>
    </row>
    <row r="48" spans="1:6" x14ac:dyDescent="0.25">
      <c r="A48" s="43" t="s">
        <v>132</v>
      </c>
      <c r="B48" s="96">
        <v>4731044838.1400003</v>
      </c>
      <c r="C48" s="96">
        <v>3701883739.0100002</v>
      </c>
      <c r="D48" s="90">
        <v>27.801010828212291</v>
      </c>
      <c r="E48" s="96">
        <v>3986746927.7950001</v>
      </c>
      <c r="F48" s="90">
        <v>18.669304167662794</v>
      </c>
    </row>
    <row r="49" spans="1:6" x14ac:dyDescent="0.25">
      <c r="A49" s="43" t="s">
        <v>133</v>
      </c>
      <c r="B49" s="96">
        <v>33153690352.77</v>
      </c>
      <c r="C49" s="96">
        <v>41308138556.739998</v>
      </c>
      <c r="D49" s="90">
        <v>-19.74053658401774</v>
      </c>
      <c r="E49" s="96">
        <v>13267423647.540001</v>
      </c>
      <c r="F49" s="90">
        <v>149.88793026833994</v>
      </c>
    </row>
    <row r="50" spans="1:6" x14ac:dyDescent="0.25">
      <c r="A50" s="43" t="s">
        <v>134</v>
      </c>
      <c r="B50" s="96">
        <v>10175781581.469999</v>
      </c>
      <c r="C50" s="96">
        <v>10598629582.35</v>
      </c>
      <c r="D50" s="90">
        <v>-3.9896478841394161</v>
      </c>
      <c r="E50" s="96">
        <v>6096388762.2200003</v>
      </c>
      <c r="F50" s="90">
        <v>66.914906157731451</v>
      </c>
    </row>
    <row r="51" spans="1:6" x14ac:dyDescent="0.25">
      <c r="A51" s="43" t="s">
        <v>138</v>
      </c>
      <c r="B51" s="96">
        <v>195500254.493</v>
      </c>
      <c r="C51" s="96">
        <v>104542755.01800001</v>
      </c>
      <c r="D51" s="90">
        <v>87.005072192079751</v>
      </c>
      <c r="E51" s="96">
        <v>22533250.010000002</v>
      </c>
      <c r="F51" s="90">
        <v>767.60788792668257</v>
      </c>
    </row>
    <row r="52" spans="1:6" x14ac:dyDescent="0.25">
      <c r="A52" s="43" t="s">
        <v>175</v>
      </c>
      <c r="B52" s="96">
        <v>92346317.064999998</v>
      </c>
      <c r="C52" s="96">
        <v>15036409.99</v>
      </c>
      <c r="D52" s="90">
        <v>514.15136409831291</v>
      </c>
      <c r="E52" s="96">
        <v>8713469.9940000009</v>
      </c>
      <c r="F52" s="90">
        <v>959.81104116487063</v>
      </c>
    </row>
    <row r="53" spans="1:6" x14ac:dyDescent="0.25">
      <c r="A53" s="43" t="s">
        <v>139</v>
      </c>
      <c r="B53" s="96">
        <v>70674825.079999998</v>
      </c>
      <c r="C53" s="96">
        <v>299796761.60000002</v>
      </c>
      <c r="D53" s="90">
        <v>-76.42575433343174</v>
      </c>
      <c r="E53" s="96">
        <v>183746405.63</v>
      </c>
      <c r="F53" s="90">
        <v>-61.536757773475038</v>
      </c>
    </row>
    <row r="54" spans="1:6" ht="14.4" x14ac:dyDescent="0.3">
      <c r="A54" s="91" t="s">
        <v>176</v>
      </c>
      <c r="B54" s="97">
        <f>SUM(B46:B53)</f>
        <v>58533020219.928001</v>
      </c>
      <c r="C54" s="97">
        <f>SUM(C46:C53)</f>
        <v>62106777649.202988</v>
      </c>
      <c r="D54" s="106">
        <f>((B54/C54)-1)*100</f>
        <v>-5.7542148611550932</v>
      </c>
      <c r="E54" s="97">
        <f>SUM(E46:E53)</f>
        <v>30129238572.854</v>
      </c>
      <c r="F54" s="106">
        <f>((B54/E54)-1)*100</f>
        <v>94.2731479203905</v>
      </c>
    </row>
    <row r="55" spans="1:6" ht="14.4" x14ac:dyDescent="0.3">
      <c r="A55" s="89" t="s">
        <v>15</v>
      </c>
      <c r="B55" s="98"/>
      <c r="C55" s="98"/>
      <c r="D55" s="90" t="s">
        <v>180</v>
      </c>
      <c r="E55" s="98"/>
      <c r="F55" s="90"/>
    </row>
    <row r="56" spans="1:6" x14ac:dyDescent="0.25">
      <c r="A56" s="43" t="s">
        <v>135</v>
      </c>
      <c r="B56" s="96">
        <v>501372</v>
      </c>
      <c r="C56" s="96">
        <v>699773.6</v>
      </c>
      <c r="D56" s="90">
        <v>-28.352255643825369</v>
      </c>
      <c r="E56" s="96">
        <v>448020</v>
      </c>
      <c r="F56" s="90">
        <v>11.908396946564885</v>
      </c>
    </row>
    <row r="57" spans="1:6" x14ac:dyDescent="0.25">
      <c r="A57" s="43" t="s">
        <v>173</v>
      </c>
      <c r="B57" s="96">
        <v>17475613.100000001</v>
      </c>
      <c r="C57" s="96">
        <v>9029810.6199999992</v>
      </c>
      <c r="D57" s="90">
        <v>93.532443097904121</v>
      </c>
      <c r="E57" s="96">
        <v>10119526.539999999</v>
      </c>
      <c r="F57" s="90">
        <v>72.692003236744341</v>
      </c>
    </row>
    <row r="58" spans="1:6" x14ac:dyDescent="0.25">
      <c r="A58" s="43" t="s">
        <v>132</v>
      </c>
      <c r="B58" s="96">
        <v>12991581.050000001</v>
      </c>
      <c r="C58" s="96">
        <v>33888032.200000003</v>
      </c>
      <c r="D58" s="90">
        <v>-61.66321793686209</v>
      </c>
      <c r="E58" s="96">
        <v>532160.03</v>
      </c>
      <c r="F58" s="90">
        <v>2341.2921522873485</v>
      </c>
    </row>
    <row r="59" spans="1:6" x14ac:dyDescent="0.25">
      <c r="A59" s="43" t="s">
        <v>133</v>
      </c>
      <c r="B59" s="96">
        <v>486546800.80000001</v>
      </c>
      <c r="C59" s="96">
        <v>558992679.58000004</v>
      </c>
      <c r="D59" s="90">
        <v>-12.960076478001886</v>
      </c>
      <c r="E59" s="96">
        <v>155970466.88</v>
      </c>
      <c r="F59" s="90">
        <v>211.94803127334208</v>
      </c>
    </row>
    <row r="60" spans="1:6" x14ac:dyDescent="0.25">
      <c r="A60" s="43" t="s">
        <v>134</v>
      </c>
      <c r="B60" s="96">
        <v>63882831.740000002</v>
      </c>
      <c r="C60" s="96">
        <v>44850736.100000001</v>
      </c>
      <c r="D60" s="90">
        <v>42.434299400495235</v>
      </c>
      <c r="E60" s="96">
        <v>30103015.66</v>
      </c>
      <c r="F60" s="90">
        <v>112.2140600846367</v>
      </c>
    </row>
    <row r="61" spans="1:6" x14ac:dyDescent="0.25">
      <c r="A61" s="43" t="s">
        <v>138</v>
      </c>
      <c r="B61" s="96">
        <v>0</v>
      </c>
      <c r="C61" s="96">
        <v>0</v>
      </c>
      <c r="D61" s="90" t="s">
        <v>180</v>
      </c>
      <c r="E61" s="96">
        <v>0</v>
      </c>
      <c r="F61" s="90" t="s">
        <v>180</v>
      </c>
    </row>
    <row r="62" spans="1:6" x14ac:dyDescent="0.25">
      <c r="A62" s="43" t="s">
        <v>175</v>
      </c>
      <c r="B62" s="96">
        <v>0</v>
      </c>
      <c r="C62" s="96">
        <v>134421.6</v>
      </c>
      <c r="D62" s="90">
        <v>-100</v>
      </c>
      <c r="E62" s="96">
        <v>0</v>
      </c>
      <c r="F62" s="90" t="s">
        <v>180</v>
      </c>
    </row>
    <row r="63" spans="1:6" x14ac:dyDescent="0.25">
      <c r="A63" s="43" t="s">
        <v>139</v>
      </c>
      <c r="B63" s="96">
        <v>0</v>
      </c>
      <c r="C63" s="96">
        <v>0</v>
      </c>
      <c r="D63" s="90" t="s">
        <v>180</v>
      </c>
      <c r="E63" s="96">
        <v>785000</v>
      </c>
      <c r="F63" s="90">
        <v>-100</v>
      </c>
    </row>
    <row r="64" spans="1:6" ht="14.4" x14ac:dyDescent="0.3">
      <c r="A64" s="91" t="s">
        <v>177</v>
      </c>
      <c r="B64" s="97">
        <f>SUM(B56:B63)</f>
        <v>581398198.68999994</v>
      </c>
      <c r="C64" s="97">
        <f>SUM(C56:C63)</f>
        <v>647595453.70000005</v>
      </c>
      <c r="D64" s="106">
        <f>((B64/C64)-1)*100</f>
        <v>-10.222007370772268</v>
      </c>
      <c r="E64" s="97">
        <f>SUM(E56:E63)</f>
        <v>197958189.10999998</v>
      </c>
      <c r="F64" s="106">
        <f>((B64/E64)-1)*100</f>
        <v>193.69747283702051</v>
      </c>
    </row>
    <row r="65" spans="1:7" ht="14.4" x14ac:dyDescent="0.3">
      <c r="A65" s="100" t="s">
        <v>136</v>
      </c>
      <c r="B65" s="101"/>
      <c r="C65" s="101"/>
      <c r="D65" s="102" t="s">
        <v>180</v>
      </c>
      <c r="E65" s="101"/>
      <c r="F65" s="102" t="s">
        <v>180</v>
      </c>
    </row>
    <row r="66" spans="1:7" ht="14.4" x14ac:dyDescent="0.3">
      <c r="A66" s="89" t="s">
        <v>14</v>
      </c>
    </row>
    <row r="67" spans="1:7" x14ac:dyDescent="0.25">
      <c r="A67" s="43" t="s">
        <v>135</v>
      </c>
      <c r="B67" s="3">
        <v>2873</v>
      </c>
      <c r="C67" s="3">
        <v>4162</v>
      </c>
      <c r="D67" s="90">
        <v>-30.970687169629983</v>
      </c>
      <c r="E67" s="3">
        <v>3174</v>
      </c>
      <c r="F67" s="90">
        <v>-9.4833018273471961</v>
      </c>
    </row>
    <row r="68" spans="1:7" x14ac:dyDescent="0.25">
      <c r="A68" s="43" t="s">
        <v>173</v>
      </c>
      <c r="B68" s="3">
        <v>7514</v>
      </c>
      <c r="C68" s="3">
        <v>5173</v>
      </c>
      <c r="D68" s="90">
        <v>45.254204523487338</v>
      </c>
      <c r="E68" s="3">
        <v>6485</v>
      </c>
      <c r="F68" s="90">
        <v>15.867386276021589</v>
      </c>
    </row>
    <row r="69" spans="1:7" x14ac:dyDescent="0.25">
      <c r="A69" s="43" t="s">
        <v>132</v>
      </c>
      <c r="B69" s="3">
        <v>5086</v>
      </c>
      <c r="C69" s="3">
        <v>4456</v>
      </c>
      <c r="D69" s="90">
        <v>14.138240574506284</v>
      </c>
      <c r="E69" s="3">
        <v>3641</v>
      </c>
      <c r="F69" s="90">
        <v>39.686899203515516</v>
      </c>
    </row>
    <row r="70" spans="1:7" x14ac:dyDescent="0.25">
      <c r="A70" s="43" t="s">
        <v>133</v>
      </c>
      <c r="B70" s="3">
        <v>24502</v>
      </c>
      <c r="C70" s="3">
        <v>23341</v>
      </c>
      <c r="D70" s="90">
        <v>4.9740799451608764</v>
      </c>
      <c r="E70" s="3">
        <v>27863</v>
      </c>
      <c r="F70" s="90">
        <v>-12.062591967842659</v>
      </c>
    </row>
    <row r="71" spans="1:7" x14ac:dyDescent="0.25">
      <c r="A71" s="43" t="s">
        <v>134</v>
      </c>
      <c r="B71" s="3">
        <v>16409</v>
      </c>
      <c r="C71" s="3">
        <v>16682</v>
      </c>
      <c r="D71" s="90">
        <v>-1.6364944251288815</v>
      </c>
      <c r="E71" s="3">
        <v>16736</v>
      </c>
      <c r="F71" s="90">
        <v>-1.9538718929254302</v>
      </c>
    </row>
    <row r="72" spans="1:7" x14ac:dyDescent="0.25">
      <c r="A72" s="43" t="s">
        <v>138</v>
      </c>
      <c r="B72" s="3">
        <v>880</v>
      </c>
      <c r="C72" s="3">
        <v>1262</v>
      </c>
      <c r="D72" s="90">
        <v>-30.269413629160063</v>
      </c>
      <c r="E72" s="3">
        <v>296</v>
      </c>
      <c r="F72" s="90">
        <v>197.29729729729729</v>
      </c>
    </row>
    <row r="73" spans="1:7" x14ac:dyDescent="0.25">
      <c r="A73" s="43" t="s">
        <v>175</v>
      </c>
      <c r="B73" s="3">
        <v>188</v>
      </c>
      <c r="C73" s="3">
        <v>463</v>
      </c>
      <c r="D73" s="90">
        <v>-59.395248380129594</v>
      </c>
      <c r="E73" s="3">
        <v>237</v>
      </c>
      <c r="F73" s="90">
        <v>-20.675105485232066</v>
      </c>
    </row>
    <row r="74" spans="1:7" x14ac:dyDescent="0.25">
      <c r="A74" s="43" t="s">
        <v>139</v>
      </c>
      <c r="B74" s="3">
        <v>552</v>
      </c>
      <c r="C74" s="3">
        <v>230</v>
      </c>
      <c r="D74" s="90">
        <v>140</v>
      </c>
      <c r="E74" s="3">
        <v>850</v>
      </c>
      <c r="F74" s="90">
        <v>-35.058823529411768</v>
      </c>
    </row>
    <row r="75" spans="1:7" ht="14.4" x14ac:dyDescent="0.3">
      <c r="A75" s="89" t="s">
        <v>15</v>
      </c>
      <c r="B75" s="3"/>
      <c r="C75" s="3"/>
      <c r="E75" s="3"/>
      <c r="F75" s="90"/>
    </row>
    <row r="76" spans="1:7" x14ac:dyDescent="0.25">
      <c r="A76" s="43" t="s">
        <v>135</v>
      </c>
      <c r="B76" s="3">
        <v>115</v>
      </c>
      <c r="C76" s="3">
        <v>90</v>
      </c>
      <c r="D76" s="90">
        <v>27.777777777777779</v>
      </c>
      <c r="E76" s="3">
        <v>52</v>
      </c>
      <c r="F76" s="90">
        <v>121.15384615384615</v>
      </c>
    </row>
    <row r="77" spans="1:7" x14ac:dyDescent="0.25">
      <c r="A77" s="43" t="s">
        <v>173</v>
      </c>
      <c r="B77" s="3">
        <v>1598</v>
      </c>
      <c r="C77" s="3">
        <v>5965</v>
      </c>
      <c r="D77" s="90">
        <v>-73.210393964794633</v>
      </c>
      <c r="E77" s="3">
        <v>407</v>
      </c>
      <c r="F77" s="90">
        <v>292.62899262899265</v>
      </c>
      <c r="G77" s="99"/>
    </row>
    <row r="78" spans="1:7" x14ac:dyDescent="0.25">
      <c r="A78" s="43" t="s">
        <v>132</v>
      </c>
      <c r="B78" s="3">
        <v>2522</v>
      </c>
      <c r="C78" s="3">
        <v>4182</v>
      </c>
      <c r="D78" s="90">
        <v>-39.69392635102821</v>
      </c>
      <c r="E78" s="3">
        <v>1217</v>
      </c>
      <c r="F78" s="90">
        <v>107.23089564502877</v>
      </c>
      <c r="G78" s="99"/>
    </row>
    <row r="79" spans="1:7" x14ac:dyDescent="0.25">
      <c r="A79" s="43" t="s">
        <v>133</v>
      </c>
      <c r="B79" s="3">
        <v>67103</v>
      </c>
      <c r="C79" s="3">
        <v>65902</v>
      </c>
      <c r="D79" s="90">
        <v>1.8224029619738398</v>
      </c>
      <c r="E79" s="3">
        <v>46702</v>
      </c>
      <c r="F79" s="90">
        <v>43.683354031947239</v>
      </c>
      <c r="G79" s="99"/>
    </row>
    <row r="80" spans="1:7" x14ac:dyDescent="0.25">
      <c r="A80" s="43" t="s">
        <v>134</v>
      </c>
      <c r="B80" s="3">
        <v>21144</v>
      </c>
      <c r="C80" s="3">
        <v>18806</v>
      </c>
      <c r="D80" s="90">
        <v>12.432202488567478</v>
      </c>
      <c r="E80" s="3">
        <v>16179</v>
      </c>
      <c r="F80" s="90">
        <v>30.687928796588171</v>
      </c>
    </row>
    <row r="81" spans="1:6" x14ac:dyDescent="0.25">
      <c r="A81" s="43" t="s">
        <v>138</v>
      </c>
      <c r="B81" s="3">
        <v>0</v>
      </c>
      <c r="C81" s="3">
        <v>0</v>
      </c>
      <c r="D81" s="90" t="s">
        <v>180</v>
      </c>
      <c r="E81" s="3">
        <v>0</v>
      </c>
      <c r="F81" s="90" t="s">
        <v>180</v>
      </c>
    </row>
    <row r="82" spans="1:6" x14ac:dyDescent="0.25">
      <c r="A82" s="43" t="s">
        <v>175</v>
      </c>
      <c r="B82" s="3">
        <v>80</v>
      </c>
      <c r="C82" s="3">
        <v>80</v>
      </c>
      <c r="D82" s="90">
        <v>0</v>
      </c>
      <c r="E82" s="3">
        <v>130</v>
      </c>
      <c r="F82" s="90">
        <v>-38.461538461538467</v>
      </c>
    </row>
    <row r="83" spans="1:6" x14ac:dyDescent="0.25">
      <c r="A83" s="43" t="s">
        <v>139</v>
      </c>
      <c r="B83" s="3">
        <v>0</v>
      </c>
      <c r="C83" s="3">
        <v>0</v>
      </c>
      <c r="D83" s="90" t="s">
        <v>180</v>
      </c>
      <c r="E83" s="3">
        <v>500</v>
      </c>
      <c r="F83" s="90">
        <v>-100</v>
      </c>
    </row>
    <row r="84" spans="1:6" ht="14.4" x14ac:dyDescent="0.3">
      <c r="A84" s="91"/>
      <c r="B84" s="94"/>
      <c r="C84" s="94"/>
      <c r="D84" s="93"/>
      <c r="E84" s="94"/>
      <c r="F84" s="93"/>
    </row>
  </sheetData>
  <pageMargins left="0.70866141732283472" right="0.70866141732283472" top="0.74803149606299213" bottom="0.74803149606299213" header="0.31496062992125984" footer="0.31496062992125984"/>
  <pageSetup paperSize="9" scale="72" fitToHeight="0" orientation="portrait" r:id="rId1"/>
  <ignoredErrors>
    <ignoredError sqref="D1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6"/>
  <sheetViews>
    <sheetView workbookViewId="0">
      <selection activeCell="H34" sqref="H34"/>
    </sheetView>
  </sheetViews>
  <sheetFormatPr defaultRowHeight="13.2" x14ac:dyDescent="0.25"/>
  <sheetData>
    <row r="1" spans="1:9" x14ac:dyDescent="0.25">
      <c r="A1" s="35"/>
      <c r="B1" s="56"/>
      <c r="C1" s="56"/>
      <c r="D1" s="58"/>
      <c r="E1" s="56"/>
      <c r="F1" s="43"/>
      <c r="G1" s="27"/>
      <c r="H1" s="65"/>
      <c r="I1" s="65"/>
    </row>
    <row r="2" spans="1:9" x14ac:dyDescent="0.25">
      <c r="A2" s="56"/>
      <c r="B2" s="24"/>
      <c r="C2" s="24"/>
      <c r="D2" s="24"/>
      <c r="E2" s="24"/>
      <c r="F2" s="43"/>
      <c r="G2" s="27"/>
      <c r="H2" s="65"/>
      <c r="I2" s="65"/>
    </row>
    <row r="3" spans="1:9" x14ac:dyDescent="0.25">
      <c r="A3" s="56"/>
      <c r="B3" s="24"/>
      <c r="C3" s="24"/>
      <c r="D3" s="24"/>
      <c r="E3" s="24"/>
      <c r="F3" s="43"/>
      <c r="G3" s="27"/>
      <c r="H3" s="65"/>
      <c r="I3" s="65"/>
    </row>
    <row r="4" spans="1:9" x14ac:dyDescent="0.25">
      <c r="A4" s="56"/>
      <c r="B4" s="25"/>
      <c r="C4" s="25"/>
      <c r="D4" s="25"/>
      <c r="E4" s="24"/>
      <c r="F4" s="24"/>
      <c r="G4" s="65"/>
      <c r="H4" s="65"/>
      <c r="I4" s="65"/>
    </row>
    <row r="5" spans="1:9" ht="14.4" x14ac:dyDescent="0.3">
      <c r="A5" s="43"/>
      <c r="B5" s="3"/>
      <c r="C5" s="75"/>
      <c r="D5" s="27"/>
      <c r="E5" s="28"/>
      <c r="F5" s="27"/>
      <c r="G5" s="27"/>
      <c r="H5" s="27"/>
      <c r="I5" s="27"/>
    </row>
    <row r="6" spans="1:9" ht="14.4" x14ac:dyDescent="0.3">
      <c r="A6" s="43"/>
      <c r="B6" s="3"/>
      <c r="C6" s="75"/>
      <c r="D6" s="27"/>
      <c r="E6" s="28"/>
      <c r="F6" s="27"/>
      <c r="G6" s="27"/>
      <c r="H6" s="27"/>
      <c r="I6" s="27"/>
    </row>
    <row r="7" spans="1:9" ht="14.4" x14ac:dyDescent="0.3">
      <c r="A7" s="43"/>
      <c r="B7" s="3"/>
      <c r="C7" s="75"/>
      <c r="D7" s="27"/>
      <c r="E7" s="28"/>
      <c r="F7" s="27"/>
      <c r="G7" s="27"/>
      <c r="H7" s="27"/>
      <c r="I7" s="27"/>
    </row>
    <row r="8" spans="1:9" x14ac:dyDescent="0.25">
      <c r="A8" s="43"/>
      <c r="B8" s="3"/>
      <c r="C8" s="27"/>
      <c r="D8" s="27"/>
      <c r="E8" s="28"/>
      <c r="F8" s="27"/>
      <c r="G8" s="27"/>
      <c r="H8" s="27"/>
      <c r="I8" s="27"/>
    </row>
    <row r="9" spans="1:9" x14ac:dyDescent="0.25">
      <c r="A9" s="43"/>
      <c r="B9" s="3"/>
      <c r="C9" s="27"/>
      <c r="D9" s="27"/>
      <c r="E9" s="28"/>
      <c r="F9" s="27"/>
      <c r="G9" s="27"/>
      <c r="H9" s="27"/>
      <c r="I9" s="27"/>
    </row>
    <row r="10" spans="1:9" x14ac:dyDescent="0.25">
      <c r="A10" s="56"/>
      <c r="B10" s="3"/>
      <c r="C10" s="27"/>
      <c r="D10" s="27"/>
      <c r="E10" s="28"/>
      <c r="F10" s="27"/>
      <c r="G10" s="27"/>
      <c r="H10" s="27"/>
      <c r="I10" s="27"/>
    </row>
    <row r="11" spans="1:9" x14ac:dyDescent="0.25">
      <c r="A11" s="43"/>
      <c r="B11" s="3"/>
      <c r="C11" s="3"/>
      <c r="D11" s="3"/>
      <c r="E11" s="3"/>
      <c r="F11" s="3"/>
      <c r="G11" s="3"/>
      <c r="H11" s="3"/>
      <c r="I11" s="3"/>
    </row>
    <row r="12" spans="1:9" x14ac:dyDescent="0.25">
      <c r="A12" s="43"/>
      <c r="B12" s="3"/>
      <c r="C12" s="3"/>
      <c r="D12" s="3"/>
      <c r="E12" s="3"/>
      <c r="F12" s="3"/>
      <c r="G12" s="3"/>
      <c r="H12" s="3"/>
      <c r="I12" s="3"/>
    </row>
    <row r="13" spans="1:9" x14ac:dyDescent="0.25">
      <c r="A13" s="43"/>
      <c r="B13" s="3"/>
      <c r="C13" s="3"/>
      <c r="D13" s="3"/>
      <c r="E13" s="3"/>
      <c r="F13" s="3"/>
      <c r="G13" s="3"/>
      <c r="H13" s="3"/>
      <c r="I13" s="3"/>
    </row>
    <row r="14" spans="1:9" ht="13.8" thickBot="1" x14ac:dyDescent="0.3">
      <c r="A14" s="111"/>
      <c r="B14" s="114"/>
      <c r="C14" s="114"/>
      <c r="D14" s="114"/>
      <c r="E14" s="114"/>
      <c r="F14" s="114"/>
      <c r="G14" s="114"/>
      <c r="H14" s="114"/>
      <c r="I14" s="114"/>
    </row>
    <row r="15" spans="1:9" ht="13.8" thickTop="1" x14ac:dyDescent="0.25">
      <c r="A15" s="9"/>
      <c r="B15" s="3"/>
      <c r="C15" s="15"/>
      <c r="D15" s="15"/>
      <c r="E15" s="28"/>
      <c r="F15" s="24"/>
      <c r="G15" s="27"/>
      <c r="H15" s="27"/>
      <c r="I15" s="27"/>
    </row>
    <row r="16" spans="1:9" x14ac:dyDescent="0.25">
      <c r="A16" s="9"/>
      <c r="B16" s="3"/>
      <c r="C16" s="15"/>
      <c r="D16" s="15"/>
      <c r="E16" s="28"/>
      <c r="F16" s="24"/>
      <c r="G16" s="27"/>
      <c r="H16" s="27"/>
      <c r="I16" s="2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1"/>
  <sheetViews>
    <sheetView workbookViewId="0">
      <selection activeCell="P15" sqref="P15"/>
    </sheetView>
  </sheetViews>
  <sheetFormatPr defaultRowHeight="13.2" x14ac:dyDescent="0.25"/>
  <cols>
    <col min="1" max="1" width="9.77734375" bestFit="1" customWidth="1"/>
    <col min="2" max="2" width="11.77734375" bestFit="1" customWidth="1"/>
    <col min="3" max="3" width="12" bestFit="1" customWidth="1"/>
    <col min="4" max="4" width="2.5546875" bestFit="1" customWidth="1"/>
    <col min="9" max="9" width="9.77734375" style="150" bestFit="1" customWidth="1"/>
  </cols>
  <sheetData>
    <row r="1" spans="1:4" x14ac:dyDescent="0.25">
      <c r="A1" t="s">
        <v>211</v>
      </c>
      <c r="B1" t="s">
        <v>212</v>
      </c>
      <c r="C1" t="s">
        <v>213</v>
      </c>
      <c r="D1" t="s">
        <v>214</v>
      </c>
    </row>
    <row r="2" spans="1:4" x14ac:dyDescent="0.25">
      <c r="A2" t="s">
        <v>215</v>
      </c>
      <c r="B2" s="149">
        <v>38713</v>
      </c>
      <c r="C2">
        <v>17296.830000000002</v>
      </c>
      <c r="D2">
        <v>1</v>
      </c>
    </row>
    <row r="3" spans="1:4" x14ac:dyDescent="0.25">
      <c r="A3" t="s">
        <v>216</v>
      </c>
      <c r="B3" s="149">
        <v>38713</v>
      </c>
      <c r="C3">
        <v>20229.37</v>
      </c>
      <c r="D3">
        <v>1</v>
      </c>
    </row>
    <row r="4" spans="1:4" x14ac:dyDescent="0.25">
      <c r="A4" t="s">
        <v>217</v>
      </c>
      <c r="B4" s="149">
        <v>38628</v>
      </c>
      <c r="C4">
        <v>10207.67</v>
      </c>
      <c r="D4">
        <v>1</v>
      </c>
    </row>
    <row r="5" spans="1:4" x14ac:dyDescent="0.25">
      <c r="A5" t="s">
        <v>218</v>
      </c>
      <c r="B5" s="149">
        <v>38713</v>
      </c>
      <c r="C5">
        <v>17257.37</v>
      </c>
      <c r="D5">
        <v>1</v>
      </c>
    </row>
    <row r="6" spans="1:4" x14ac:dyDescent="0.25">
      <c r="A6" t="s">
        <v>219</v>
      </c>
      <c r="B6" s="149">
        <v>38716</v>
      </c>
      <c r="C6">
        <v>10070.700000000001</v>
      </c>
      <c r="D6">
        <v>1</v>
      </c>
    </row>
    <row r="7" spans="1:4" x14ac:dyDescent="0.25">
      <c r="A7" t="s">
        <v>220</v>
      </c>
      <c r="B7" s="149">
        <v>38677</v>
      </c>
      <c r="C7">
        <v>28766.959999999999</v>
      </c>
      <c r="D7">
        <v>1</v>
      </c>
    </row>
    <row r="8" spans="1:4" x14ac:dyDescent="0.25">
      <c r="A8" t="s">
        <v>221</v>
      </c>
      <c r="B8" s="149">
        <v>37432</v>
      </c>
      <c r="C8">
        <v>30613.119999999999</v>
      </c>
      <c r="D8">
        <v>1</v>
      </c>
    </row>
    <row r="9" spans="1:4" x14ac:dyDescent="0.25">
      <c r="A9" t="s">
        <v>222</v>
      </c>
      <c r="B9" s="149">
        <v>38425</v>
      </c>
      <c r="C9">
        <v>14581.36</v>
      </c>
      <c r="D9">
        <v>1</v>
      </c>
    </row>
    <row r="10" spans="1:4" x14ac:dyDescent="0.25">
      <c r="A10" t="s">
        <v>223</v>
      </c>
      <c r="B10" s="149">
        <v>38715</v>
      </c>
      <c r="C10">
        <v>17673.63</v>
      </c>
      <c r="D10">
        <v>1</v>
      </c>
    </row>
    <row r="11" spans="1:4" x14ac:dyDescent="0.25">
      <c r="A11" t="s">
        <v>224</v>
      </c>
      <c r="B11" s="149">
        <v>38715</v>
      </c>
      <c r="C11">
        <v>34075.21</v>
      </c>
      <c r="D11">
        <v>1</v>
      </c>
    </row>
    <row r="12" spans="1:4" x14ac:dyDescent="0.25">
      <c r="A12" t="s">
        <v>225</v>
      </c>
      <c r="B12" s="149">
        <v>38680</v>
      </c>
      <c r="C12">
        <v>18105.080000000002</v>
      </c>
      <c r="D12">
        <v>1</v>
      </c>
    </row>
    <row r="13" spans="1:4" x14ac:dyDescent="0.25">
      <c r="A13" t="s">
        <v>226</v>
      </c>
      <c r="B13" s="149">
        <v>38604</v>
      </c>
      <c r="C13">
        <v>28742.13</v>
      </c>
      <c r="D13">
        <v>1</v>
      </c>
    </row>
    <row r="14" spans="1:4" x14ac:dyDescent="0.25">
      <c r="A14" t="s">
        <v>227</v>
      </c>
      <c r="B14" s="149">
        <v>38709</v>
      </c>
      <c r="C14">
        <v>10955.45</v>
      </c>
      <c r="D14">
        <v>1</v>
      </c>
    </row>
    <row r="15" spans="1:4" x14ac:dyDescent="0.25">
      <c r="A15" t="s">
        <v>228</v>
      </c>
      <c r="B15" s="149">
        <v>38580</v>
      </c>
      <c r="C15">
        <v>2321.6</v>
      </c>
      <c r="D15">
        <v>1</v>
      </c>
    </row>
    <row r="16" spans="1:4" x14ac:dyDescent="0.25">
      <c r="A16" t="s">
        <v>229</v>
      </c>
      <c r="B16" s="149">
        <v>38709</v>
      </c>
      <c r="C16">
        <v>2183.41</v>
      </c>
      <c r="D16">
        <v>1</v>
      </c>
    </row>
    <row r="17" spans="1:4" x14ac:dyDescent="0.25">
      <c r="A17" t="s">
        <v>230</v>
      </c>
      <c r="B17" s="149">
        <v>38663</v>
      </c>
      <c r="C17">
        <v>14154.09</v>
      </c>
      <c r="D17">
        <v>1</v>
      </c>
    </row>
    <row r="18" spans="1:4" x14ac:dyDescent="0.25">
      <c r="A18" t="s">
        <v>231</v>
      </c>
      <c r="B18" s="149">
        <v>38663</v>
      </c>
      <c r="C18">
        <v>43569.17</v>
      </c>
      <c r="D18">
        <v>1</v>
      </c>
    </row>
    <row r="19" spans="1:4" x14ac:dyDescent="0.25">
      <c r="A19" t="s">
        <v>232</v>
      </c>
      <c r="B19" s="149">
        <v>38715</v>
      </c>
      <c r="C19">
        <v>25723.24</v>
      </c>
      <c r="D19">
        <v>1</v>
      </c>
    </row>
    <row r="20" spans="1:4" x14ac:dyDescent="0.25">
      <c r="A20" t="s">
        <v>233</v>
      </c>
      <c r="B20" s="149">
        <v>38716</v>
      </c>
      <c r="C20">
        <v>18207.32</v>
      </c>
      <c r="D20">
        <v>1</v>
      </c>
    </row>
    <row r="21" spans="1:4" x14ac:dyDescent="0.25">
      <c r="A21" t="s">
        <v>234</v>
      </c>
      <c r="B21" s="149">
        <v>38615</v>
      </c>
      <c r="C21">
        <v>4728.4799999999996</v>
      </c>
      <c r="D21">
        <v>1</v>
      </c>
    </row>
    <row r="22" spans="1:4" x14ac:dyDescent="0.25">
      <c r="A22" t="s">
        <v>235</v>
      </c>
      <c r="B22" s="149">
        <v>38716</v>
      </c>
      <c r="C22">
        <v>23744.76</v>
      </c>
      <c r="D22">
        <v>1</v>
      </c>
    </row>
    <row r="23" spans="1:4" x14ac:dyDescent="0.25">
      <c r="A23" t="s">
        <v>236</v>
      </c>
      <c r="B23" s="149">
        <v>38715</v>
      </c>
      <c r="C23">
        <v>24993.42</v>
      </c>
      <c r="D23">
        <v>1</v>
      </c>
    </row>
    <row r="24" spans="1:4" x14ac:dyDescent="0.25">
      <c r="A24" t="s">
        <v>237</v>
      </c>
      <c r="B24" s="149">
        <v>38716</v>
      </c>
      <c r="C24">
        <v>2895.12</v>
      </c>
      <c r="D24">
        <v>1</v>
      </c>
    </row>
    <row r="25" spans="1:4" x14ac:dyDescent="0.25">
      <c r="A25" t="s">
        <v>238</v>
      </c>
      <c r="B25" s="149">
        <v>38699</v>
      </c>
      <c r="C25">
        <v>28328.49</v>
      </c>
      <c r="D25">
        <v>1</v>
      </c>
    </row>
    <row r="26" spans="1:4" x14ac:dyDescent="0.25">
      <c r="A26" t="s">
        <v>239</v>
      </c>
      <c r="B26" s="149">
        <v>42195</v>
      </c>
      <c r="C26">
        <v>67821.078360950007</v>
      </c>
      <c r="D26">
        <v>1</v>
      </c>
    </row>
    <row r="27" spans="1:4" x14ac:dyDescent="0.25">
      <c r="A27" t="s">
        <v>240</v>
      </c>
      <c r="B27" s="149">
        <v>38709</v>
      </c>
      <c r="C27">
        <v>1445.21</v>
      </c>
      <c r="D27">
        <v>1</v>
      </c>
    </row>
    <row r="28" spans="1:4" x14ac:dyDescent="0.25">
      <c r="A28" t="s">
        <v>241</v>
      </c>
      <c r="B28" s="149">
        <v>38673</v>
      </c>
      <c r="C28">
        <v>110.01</v>
      </c>
      <c r="D28">
        <v>1</v>
      </c>
    </row>
    <row r="29" spans="1:4" x14ac:dyDescent="0.25">
      <c r="A29" t="s">
        <v>242</v>
      </c>
      <c r="B29" s="149">
        <v>38709</v>
      </c>
      <c r="C29">
        <v>34691.21</v>
      </c>
      <c r="D29">
        <v>1</v>
      </c>
    </row>
    <row r="30" spans="1:4" x14ac:dyDescent="0.25">
      <c r="A30" t="s">
        <v>243</v>
      </c>
      <c r="B30" s="149">
        <v>38716</v>
      </c>
      <c r="C30">
        <v>14859.1</v>
      </c>
      <c r="D30">
        <v>1</v>
      </c>
    </row>
    <row r="31" spans="1:4" x14ac:dyDescent="0.25">
      <c r="A31" t="s">
        <v>244</v>
      </c>
      <c r="B31" s="149">
        <v>38708</v>
      </c>
      <c r="C31">
        <v>1357.01</v>
      </c>
      <c r="D31">
        <v>1</v>
      </c>
    </row>
    <row r="32" spans="1:4" x14ac:dyDescent="0.25">
      <c r="A32" t="s">
        <v>245</v>
      </c>
      <c r="B32" s="149">
        <v>38713</v>
      </c>
      <c r="C32">
        <v>17869.22</v>
      </c>
      <c r="D32">
        <v>1</v>
      </c>
    </row>
    <row r="33" spans="1:4" x14ac:dyDescent="0.25">
      <c r="A33" t="s">
        <v>246</v>
      </c>
      <c r="B33" s="149">
        <v>38713</v>
      </c>
      <c r="C33">
        <v>30401.200000000001</v>
      </c>
      <c r="D33">
        <v>1</v>
      </c>
    </row>
    <row r="34" spans="1:4" x14ac:dyDescent="0.25">
      <c r="A34" t="s">
        <v>247</v>
      </c>
      <c r="B34" s="149">
        <v>38709</v>
      </c>
      <c r="C34">
        <v>16626.419999999998</v>
      </c>
      <c r="D34">
        <v>1</v>
      </c>
    </row>
    <row r="35" spans="1:4" x14ac:dyDescent="0.25">
      <c r="A35" t="s">
        <v>248</v>
      </c>
      <c r="B35" s="149">
        <v>38713</v>
      </c>
      <c r="C35">
        <v>14630.23</v>
      </c>
      <c r="D35">
        <v>1</v>
      </c>
    </row>
    <row r="36" spans="1:4" x14ac:dyDescent="0.25">
      <c r="A36" t="s">
        <v>249</v>
      </c>
      <c r="B36" s="149">
        <v>38713</v>
      </c>
      <c r="C36">
        <v>1547.81</v>
      </c>
      <c r="D36">
        <v>1</v>
      </c>
    </row>
    <row r="37" spans="1:4" x14ac:dyDescent="0.25">
      <c r="A37" t="s">
        <v>250</v>
      </c>
      <c r="B37" s="149">
        <v>38713</v>
      </c>
      <c r="C37">
        <v>590.19000000000005</v>
      </c>
      <c r="D37">
        <v>1</v>
      </c>
    </row>
    <row r="38" spans="1:4" x14ac:dyDescent="0.25">
      <c r="A38" t="s">
        <v>251</v>
      </c>
      <c r="B38" s="149">
        <v>38713</v>
      </c>
      <c r="C38">
        <v>1846.94</v>
      </c>
      <c r="D38">
        <v>1</v>
      </c>
    </row>
    <row r="39" spans="1:4" x14ac:dyDescent="0.25">
      <c r="A39" t="s">
        <v>252</v>
      </c>
      <c r="B39" s="149">
        <v>38709</v>
      </c>
      <c r="C39">
        <v>9758.19</v>
      </c>
      <c r="D39">
        <v>1</v>
      </c>
    </row>
    <row r="40" spans="1:4" x14ac:dyDescent="0.25">
      <c r="A40" t="s">
        <v>253</v>
      </c>
      <c r="B40" s="149">
        <v>38580</v>
      </c>
      <c r="C40">
        <v>673.25</v>
      </c>
      <c r="D40">
        <v>1</v>
      </c>
    </row>
    <row r="41" spans="1:4" x14ac:dyDescent="0.25">
      <c r="A41" t="s">
        <v>254</v>
      </c>
      <c r="B41" s="149">
        <v>38709</v>
      </c>
      <c r="C41">
        <v>196.52</v>
      </c>
      <c r="D41">
        <v>1</v>
      </c>
    </row>
    <row r="42" spans="1:4" x14ac:dyDescent="0.25">
      <c r="A42" t="s">
        <v>90</v>
      </c>
      <c r="B42" s="149">
        <v>41849</v>
      </c>
      <c r="C42">
        <v>22461.45680964</v>
      </c>
      <c r="D42">
        <v>1</v>
      </c>
    </row>
    <row r="43" spans="1:4" x14ac:dyDescent="0.25">
      <c r="A43" t="s">
        <v>255</v>
      </c>
      <c r="B43" s="149">
        <v>42122</v>
      </c>
      <c r="C43">
        <v>9390.5427286199993</v>
      </c>
      <c r="D43">
        <v>1</v>
      </c>
    </row>
    <row r="44" spans="1:4" x14ac:dyDescent="0.25">
      <c r="A44" t="s">
        <v>256</v>
      </c>
      <c r="B44" s="149">
        <v>42480</v>
      </c>
      <c r="C44">
        <v>10466.885065210001</v>
      </c>
      <c r="D44">
        <v>1</v>
      </c>
    </row>
    <row r="45" spans="1:4" x14ac:dyDescent="0.25">
      <c r="A45" t="s">
        <v>257</v>
      </c>
      <c r="B45" s="149">
        <v>42524</v>
      </c>
      <c r="C45">
        <v>10562.33998273</v>
      </c>
      <c r="D45">
        <v>1</v>
      </c>
    </row>
    <row r="46" spans="1:4" x14ac:dyDescent="0.25">
      <c r="A46" t="s">
        <v>258</v>
      </c>
      <c r="B46" s="149">
        <v>41967</v>
      </c>
      <c r="C46">
        <v>25297.640064309999</v>
      </c>
      <c r="D46">
        <v>1</v>
      </c>
    </row>
    <row r="47" spans="1:4" x14ac:dyDescent="0.25">
      <c r="A47" t="s">
        <v>259</v>
      </c>
      <c r="B47" s="149">
        <v>41849</v>
      </c>
      <c r="C47">
        <v>4482.8823280400002</v>
      </c>
      <c r="D47">
        <v>1</v>
      </c>
    </row>
    <row r="48" spans="1:4" x14ac:dyDescent="0.25">
      <c r="A48" t="s">
        <v>260</v>
      </c>
      <c r="B48" s="149">
        <v>41849</v>
      </c>
      <c r="C48">
        <v>4264.0820106800002</v>
      </c>
      <c r="D48">
        <v>1</v>
      </c>
    </row>
    <row r="49" spans="1:4" x14ac:dyDescent="0.25">
      <c r="A49" t="s">
        <v>92</v>
      </c>
      <c r="B49" s="149">
        <v>41849</v>
      </c>
      <c r="C49">
        <v>4599.9677435399999</v>
      </c>
      <c r="D49">
        <v>1</v>
      </c>
    </row>
    <row r="50" spans="1:4" x14ac:dyDescent="0.25">
      <c r="A50" t="s">
        <v>62</v>
      </c>
      <c r="B50" s="149">
        <v>37515</v>
      </c>
      <c r="C50">
        <v>3456.48</v>
      </c>
      <c r="D50">
        <v>1</v>
      </c>
    </row>
    <row r="51" spans="1:4" x14ac:dyDescent="0.25">
      <c r="A51" t="s">
        <v>261</v>
      </c>
      <c r="B51" s="149">
        <v>39629</v>
      </c>
      <c r="C51">
        <v>51541.23</v>
      </c>
      <c r="D51">
        <v>1</v>
      </c>
    </row>
    <row r="52" spans="1:4" x14ac:dyDescent="0.25">
      <c r="A52" t="s">
        <v>262</v>
      </c>
      <c r="B52" s="149">
        <v>37970</v>
      </c>
      <c r="C52">
        <v>1201.19</v>
      </c>
      <c r="D52">
        <v>1</v>
      </c>
    </row>
    <row r="53" spans="1:4" x14ac:dyDescent="0.25">
      <c r="A53" t="s">
        <v>105</v>
      </c>
      <c r="B53" s="149">
        <v>39587</v>
      </c>
      <c r="C53">
        <v>146.47999999999999</v>
      </c>
      <c r="D53">
        <v>1</v>
      </c>
    </row>
    <row r="54" spans="1:4" x14ac:dyDescent="0.25">
      <c r="A54" t="s">
        <v>107</v>
      </c>
      <c r="B54" s="149">
        <v>39590</v>
      </c>
      <c r="C54">
        <v>12608.67</v>
      </c>
      <c r="D54">
        <v>1</v>
      </c>
    </row>
    <row r="55" spans="1:4" x14ac:dyDescent="0.25">
      <c r="A55" t="s">
        <v>263</v>
      </c>
      <c r="B55" s="149">
        <v>38009</v>
      </c>
      <c r="C55">
        <v>999.63</v>
      </c>
      <c r="D55">
        <v>1</v>
      </c>
    </row>
    <row r="56" spans="1:4" x14ac:dyDescent="0.25">
      <c r="A56" t="s">
        <v>264</v>
      </c>
      <c r="B56" s="149">
        <v>42339</v>
      </c>
      <c r="C56">
        <v>56242.231982290003</v>
      </c>
      <c r="D56">
        <v>1</v>
      </c>
    </row>
    <row r="57" spans="1:4" x14ac:dyDescent="0.25">
      <c r="A57" t="s">
        <v>265</v>
      </c>
      <c r="B57" s="149">
        <v>39604</v>
      </c>
      <c r="C57">
        <v>61121.71</v>
      </c>
      <c r="D57">
        <v>1</v>
      </c>
    </row>
    <row r="58" spans="1:4" x14ac:dyDescent="0.25">
      <c r="A58" t="s">
        <v>266</v>
      </c>
      <c r="B58" s="149">
        <v>39590</v>
      </c>
      <c r="C58">
        <v>50553.22</v>
      </c>
      <c r="D58">
        <v>1</v>
      </c>
    </row>
    <row r="59" spans="1:4" x14ac:dyDescent="0.25">
      <c r="A59" t="s">
        <v>55</v>
      </c>
      <c r="B59" s="149">
        <v>42312</v>
      </c>
      <c r="C59">
        <v>49081.0138716</v>
      </c>
      <c r="D59">
        <v>1</v>
      </c>
    </row>
    <row r="60" spans="1:4" x14ac:dyDescent="0.25">
      <c r="A60" t="s">
        <v>44</v>
      </c>
      <c r="B60" s="149">
        <v>42480</v>
      </c>
      <c r="C60">
        <v>77790.256752989997</v>
      </c>
      <c r="D60">
        <v>1</v>
      </c>
    </row>
    <row r="61" spans="1:4" x14ac:dyDescent="0.25">
      <c r="A61" t="s">
        <v>46</v>
      </c>
      <c r="B61" s="149">
        <v>42144</v>
      </c>
      <c r="C61">
        <v>62435.682638099999</v>
      </c>
      <c r="D61">
        <v>1</v>
      </c>
    </row>
    <row r="62" spans="1:4" x14ac:dyDescent="0.25">
      <c r="A62" t="s">
        <v>42</v>
      </c>
      <c r="B62" s="149">
        <v>42118</v>
      </c>
      <c r="C62">
        <v>55188.336977819999</v>
      </c>
      <c r="D62">
        <v>1</v>
      </c>
    </row>
    <row r="63" spans="1:4" x14ac:dyDescent="0.25">
      <c r="A63" t="s">
        <v>48</v>
      </c>
      <c r="B63" s="149">
        <v>42506</v>
      </c>
      <c r="C63">
        <v>7167.2950861700001</v>
      </c>
      <c r="D63">
        <v>1</v>
      </c>
    </row>
    <row r="64" spans="1:4" x14ac:dyDescent="0.25">
      <c r="A64" t="s">
        <v>267</v>
      </c>
      <c r="B64" s="149">
        <v>40662</v>
      </c>
      <c r="C64">
        <v>4825.42</v>
      </c>
      <c r="D64">
        <v>1</v>
      </c>
    </row>
    <row r="65" spans="1:4" x14ac:dyDescent="0.25">
      <c r="A65" t="s">
        <v>60</v>
      </c>
      <c r="B65" s="149">
        <v>39590</v>
      </c>
      <c r="C65">
        <v>77308.45</v>
      </c>
      <c r="D65">
        <v>1</v>
      </c>
    </row>
    <row r="66" spans="1:4" x14ac:dyDescent="0.25">
      <c r="A66" t="s">
        <v>64</v>
      </c>
      <c r="B66" s="149">
        <v>42520</v>
      </c>
      <c r="C66">
        <v>74332.170788069998</v>
      </c>
      <c r="D66">
        <v>1</v>
      </c>
    </row>
    <row r="67" spans="1:4" x14ac:dyDescent="0.25">
      <c r="A67" t="s">
        <v>66</v>
      </c>
      <c r="B67" s="149">
        <v>42118</v>
      </c>
      <c r="C67">
        <v>17911.36431723</v>
      </c>
      <c r="D67">
        <v>1</v>
      </c>
    </row>
    <row r="68" spans="1:4" x14ac:dyDescent="0.25">
      <c r="A68" t="s">
        <v>68</v>
      </c>
      <c r="B68" s="149">
        <v>42312</v>
      </c>
      <c r="C68">
        <v>77813.852225080002</v>
      </c>
      <c r="D68">
        <v>1</v>
      </c>
    </row>
    <row r="69" spans="1:4" x14ac:dyDescent="0.25">
      <c r="A69" t="s">
        <v>110</v>
      </c>
      <c r="B69" s="149">
        <v>42346</v>
      </c>
      <c r="C69">
        <v>1703.8449540300001</v>
      </c>
      <c r="D69">
        <v>1</v>
      </c>
    </row>
    <row r="70" spans="1:4" x14ac:dyDescent="0.25">
      <c r="A70" t="s">
        <v>112</v>
      </c>
      <c r="B70" s="149">
        <v>38723</v>
      </c>
      <c r="C70">
        <v>641.64</v>
      </c>
      <c r="D70">
        <v>1</v>
      </c>
    </row>
    <row r="71" spans="1:4" x14ac:dyDescent="0.25">
      <c r="A71" t="s">
        <v>114</v>
      </c>
      <c r="B71" s="149">
        <v>39400</v>
      </c>
      <c r="C71">
        <v>5041.9399999999996</v>
      </c>
      <c r="D71">
        <v>1</v>
      </c>
    </row>
    <row r="72" spans="1:4" x14ac:dyDescent="0.25">
      <c r="A72" t="s">
        <v>268</v>
      </c>
      <c r="B72" s="149">
        <v>39400</v>
      </c>
      <c r="C72">
        <v>2186.16</v>
      </c>
      <c r="D72">
        <v>1</v>
      </c>
    </row>
    <row r="73" spans="1:4" x14ac:dyDescent="0.25">
      <c r="A73" t="s">
        <v>269</v>
      </c>
      <c r="B73" s="149">
        <v>39384</v>
      </c>
      <c r="C73">
        <v>92.671239999999997</v>
      </c>
      <c r="D73">
        <v>1</v>
      </c>
    </row>
    <row r="74" spans="1:4" x14ac:dyDescent="0.25">
      <c r="A74" t="s">
        <v>270</v>
      </c>
      <c r="B74" s="149">
        <v>42520</v>
      </c>
      <c r="C74">
        <v>335.62757864000002</v>
      </c>
      <c r="D74">
        <v>1</v>
      </c>
    </row>
    <row r="75" spans="1:4" x14ac:dyDescent="0.25">
      <c r="A75" t="s">
        <v>271</v>
      </c>
      <c r="B75" s="149">
        <v>41824</v>
      </c>
      <c r="C75">
        <v>253.72994224000001</v>
      </c>
      <c r="D75">
        <v>1</v>
      </c>
    </row>
    <row r="76" spans="1:4" x14ac:dyDescent="0.25">
      <c r="A76" t="s">
        <v>272</v>
      </c>
      <c r="B76" s="149">
        <v>42349</v>
      </c>
      <c r="C76">
        <v>193.77286846000001</v>
      </c>
      <c r="D76">
        <v>1</v>
      </c>
    </row>
    <row r="77" spans="1:4" x14ac:dyDescent="0.25">
      <c r="A77" t="s">
        <v>273</v>
      </c>
      <c r="B77" s="149">
        <v>42520</v>
      </c>
      <c r="C77">
        <v>435.48899929999999</v>
      </c>
      <c r="D77">
        <v>1</v>
      </c>
    </row>
    <row r="78" spans="1:4" x14ac:dyDescent="0.25">
      <c r="A78" t="s">
        <v>274</v>
      </c>
      <c r="B78" s="149">
        <v>42312</v>
      </c>
      <c r="C78">
        <v>8236.4463907900008</v>
      </c>
      <c r="D78">
        <v>1</v>
      </c>
    </row>
    <row r="79" spans="1:4" x14ac:dyDescent="0.25">
      <c r="A79" t="s">
        <v>275</v>
      </c>
      <c r="B79" s="149">
        <v>40926</v>
      </c>
      <c r="C79">
        <v>1131.78</v>
      </c>
      <c r="D79">
        <v>1</v>
      </c>
    </row>
    <row r="80" spans="1:4" x14ac:dyDescent="0.25">
      <c r="A80" t="s">
        <v>94</v>
      </c>
      <c r="B80" s="149">
        <v>42107</v>
      </c>
      <c r="C80">
        <v>672.08047084999998</v>
      </c>
      <c r="D80">
        <v>1</v>
      </c>
    </row>
    <row r="81" spans="1:4" x14ac:dyDescent="0.25">
      <c r="A81" t="s">
        <v>96</v>
      </c>
      <c r="B81" s="149">
        <v>42305</v>
      </c>
      <c r="C81">
        <v>597.8558587</v>
      </c>
      <c r="D81">
        <v>1</v>
      </c>
    </row>
    <row r="82" spans="1:4" x14ac:dyDescent="0.25">
      <c r="A82" t="s">
        <v>276</v>
      </c>
      <c r="B82" s="149">
        <v>42032</v>
      </c>
      <c r="C82">
        <v>695.5143372</v>
      </c>
      <c r="D82">
        <v>1</v>
      </c>
    </row>
    <row r="83" spans="1:4" x14ac:dyDescent="0.25">
      <c r="A83" t="s">
        <v>277</v>
      </c>
      <c r="B83" s="149">
        <v>41411</v>
      </c>
      <c r="C83">
        <v>2240.63</v>
      </c>
      <c r="D83">
        <v>1</v>
      </c>
    </row>
    <row r="84" spans="1:4" x14ac:dyDescent="0.25">
      <c r="A84" t="s">
        <v>278</v>
      </c>
      <c r="B84" s="149">
        <v>42520</v>
      </c>
      <c r="C84">
        <v>82077.662416840001</v>
      </c>
      <c r="D84">
        <v>1</v>
      </c>
    </row>
    <row r="85" spans="1:4" x14ac:dyDescent="0.25">
      <c r="A85" t="s">
        <v>98</v>
      </c>
      <c r="B85" s="149">
        <v>39590</v>
      </c>
      <c r="C85">
        <v>42495.61</v>
      </c>
      <c r="D85">
        <v>1</v>
      </c>
    </row>
    <row r="86" spans="1:4" x14ac:dyDescent="0.25">
      <c r="A86" t="s">
        <v>279</v>
      </c>
      <c r="B86" s="149">
        <v>42048</v>
      </c>
      <c r="C86">
        <v>246.82307969999999</v>
      </c>
      <c r="D86">
        <v>1</v>
      </c>
    </row>
    <row r="87" spans="1:4" x14ac:dyDescent="0.25">
      <c r="A87" t="s">
        <v>280</v>
      </c>
      <c r="B87" s="149">
        <v>42122</v>
      </c>
      <c r="C87">
        <v>10462.682748179999</v>
      </c>
      <c r="D87">
        <v>1</v>
      </c>
    </row>
    <row r="88" spans="1:4" x14ac:dyDescent="0.25">
      <c r="A88" t="s">
        <v>281</v>
      </c>
      <c r="B88" s="149">
        <v>42122</v>
      </c>
      <c r="C88">
        <v>9914.4898120199996</v>
      </c>
      <c r="D88">
        <v>1</v>
      </c>
    </row>
    <row r="89" spans="1:4" x14ac:dyDescent="0.25">
      <c r="A89" t="s">
        <v>282</v>
      </c>
      <c r="B89" s="149">
        <v>42544</v>
      </c>
      <c r="C89">
        <v>177.14090324</v>
      </c>
      <c r="D89">
        <v>1</v>
      </c>
    </row>
    <row r="90" spans="1:4" x14ac:dyDescent="0.25">
      <c r="A90" t="s">
        <v>283</v>
      </c>
      <c r="B90" s="149">
        <v>39226</v>
      </c>
      <c r="C90">
        <v>30904.43</v>
      </c>
      <c r="D90">
        <v>1</v>
      </c>
    </row>
    <row r="91" spans="1:4" x14ac:dyDescent="0.25">
      <c r="A91" t="s">
        <v>284</v>
      </c>
      <c r="B91" s="149">
        <v>41655</v>
      </c>
      <c r="C91">
        <v>9348.2787054399996</v>
      </c>
      <c r="D91">
        <v>1</v>
      </c>
    </row>
    <row r="92" spans="1:4" x14ac:dyDescent="0.25">
      <c r="A92" t="s">
        <v>285</v>
      </c>
      <c r="B92" s="149">
        <v>41800</v>
      </c>
      <c r="C92">
        <v>210.35973263</v>
      </c>
      <c r="D92">
        <v>1</v>
      </c>
    </row>
    <row r="93" spans="1:4" x14ac:dyDescent="0.25">
      <c r="A93" t="s">
        <v>286</v>
      </c>
      <c r="B93" s="149">
        <v>42193</v>
      </c>
      <c r="C93">
        <v>3470.8482101700001</v>
      </c>
      <c r="D93">
        <v>1</v>
      </c>
    </row>
    <row r="94" spans="1:4" x14ac:dyDescent="0.25">
      <c r="A94" t="s">
        <v>287</v>
      </c>
      <c r="B94" s="149">
        <v>42122</v>
      </c>
      <c r="C94">
        <v>10348.20134439</v>
      </c>
      <c r="D94">
        <v>1</v>
      </c>
    </row>
    <row r="95" spans="1:4" x14ac:dyDescent="0.25">
      <c r="A95" t="s">
        <v>288</v>
      </c>
      <c r="B95" s="149">
        <v>42548</v>
      </c>
      <c r="C95">
        <v>10305.865100000001</v>
      </c>
      <c r="D95">
        <v>1</v>
      </c>
    </row>
    <row r="96" spans="1:4" x14ac:dyDescent="0.25">
      <c r="A96" t="s">
        <v>289</v>
      </c>
      <c r="B96" s="149">
        <v>42122</v>
      </c>
      <c r="C96">
        <v>26558.425318059999</v>
      </c>
      <c r="D96">
        <v>1</v>
      </c>
    </row>
    <row r="97" spans="1:4" x14ac:dyDescent="0.25">
      <c r="A97" t="s">
        <v>57</v>
      </c>
      <c r="B97" s="149">
        <v>42118</v>
      </c>
      <c r="C97">
        <v>26143.228642859998</v>
      </c>
      <c r="D97">
        <v>1</v>
      </c>
    </row>
    <row r="98" spans="1:4" x14ac:dyDescent="0.25">
      <c r="A98" t="s">
        <v>50</v>
      </c>
      <c r="B98" s="149">
        <v>42118</v>
      </c>
      <c r="C98">
        <v>27992.528654580001</v>
      </c>
      <c r="D98">
        <v>1</v>
      </c>
    </row>
    <row r="99" spans="1:4" x14ac:dyDescent="0.25">
      <c r="A99" t="s">
        <v>290</v>
      </c>
      <c r="B99" s="149">
        <v>40588</v>
      </c>
      <c r="C99">
        <v>24209.279999999999</v>
      </c>
      <c r="D99">
        <v>1</v>
      </c>
    </row>
    <row r="100" spans="1:4" x14ac:dyDescent="0.25">
      <c r="A100" t="s">
        <v>100</v>
      </c>
      <c r="B100" s="149">
        <v>42129</v>
      </c>
      <c r="C100">
        <v>431.46959335999998</v>
      </c>
      <c r="D100">
        <v>1</v>
      </c>
    </row>
    <row r="101" spans="1:4" x14ac:dyDescent="0.25">
      <c r="A101" t="s">
        <v>102</v>
      </c>
      <c r="B101" s="149">
        <v>42520</v>
      </c>
      <c r="C101">
        <v>635.35784243000001</v>
      </c>
      <c r="D101">
        <v>1</v>
      </c>
    </row>
    <row r="102" spans="1:4" x14ac:dyDescent="0.25">
      <c r="A102" t="s">
        <v>291</v>
      </c>
      <c r="B102" s="149">
        <v>41689</v>
      </c>
      <c r="C102">
        <v>10314.608568510001</v>
      </c>
      <c r="D102">
        <v>1</v>
      </c>
    </row>
    <row r="103" spans="1:4" x14ac:dyDescent="0.25">
      <c r="A103" t="s">
        <v>292</v>
      </c>
      <c r="B103" s="149">
        <v>42520</v>
      </c>
      <c r="C103">
        <v>335.45749834999998</v>
      </c>
      <c r="D103">
        <v>1</v>
      </c>
    </row>
    <row r="104" spans="1:4" x14ac:dyDescent="0.25">
      <c r="A104" t="s">
        <v>293</v>
      </c>
      <c r="B104" s="149">
        <v>41893</v>
      </c>
      <c r="C104">
        <v>83071.234493240001</v>
      </c>
      <c r="D104">
        <v>1</v>
      </c>
    </row>
    <row r="105" spans="1:4" x14ac:dyDescent="0.25">
      <c r="A105" t="s">
        <v>294</v>
      </c>
      <c r="B105" s="149">
        <v>42460</v>
      </c>
      <c r="C105">
        <v>664.66121383999996</v>
      </c>
      <c r="D105">
        <v>1</v>
      </c>
    </row>
    <row r="106" spans="1:4" x14ac:dyDescent="0.25">
      <c r="A106" t="s">
        <v>295</v>
      </c>
      <c r="B106" s="149">
        <v>38840</v>
      </c>
      <c r="C106">
        <v>2905.13</v>
      </c>
      <c r="D106">
        <v>1</v>
      </c>
    </row>
    <row r="107" spans="1:4" x14ac:dyDescent="0.25">
      <c r="A107" t="s">
        <v>296</v>
      </c>
      <c r="B107" s="149">
        <v>42312</v>
      </c>
      <c r="C107">
        <v>1204.3085317499999</v>
      </c>
      <c r="D107">
        <v>1</v>
      </c>
    </row>
    <row r="108" spans="1:4" x14ac:dyDescent="0.25">
      <c r="A108" t="s">
        <v>297</v>
      </c>
      <c r="B108" s="149">
        <v>42521</v>
      </c>
      <c r="C108">
        <v>12393.618495070001</v>
      </c>
      <c r="D108">
        <v>1</v>
      </c>
    </row>
    <row r="109" spans="1:4" x14ac:dyDescent="0.25">
      <c r="A109" t="s">
        <v>298</v>
      </c>
      <c r="B109" s="149">
        <v>40934</v>
      </c>
      <c r="C109">
        <v>2257.3200000000002</v>
      </c>
      <c r="D109">
        <v>1</v>
      </c>
    </row>
    <row r="110" spans="1:4" x14ac:dyDescent="0.25">
      <c r="A110" t="s">
        <v>59</v>
      </c>
      <c r="B110" s="149">
        <v>42118</v>
      </c>
      <c r="C110">
        <v>11199.97726648</v>
      </c>
      <c r="D110">
        <v>1</v>
      </c>
    </row>
    <row r="111" spans="1:4" x14ac:dyDescent="0.25">
      <c r="A111" t="s">
        <v>52</v>
      </c>
      <c r="B111" s="149">
        <v>42118</v>
      </c>
      <c r="C111">
        <v>12381.899096659999</v>
      </c>
      <c r="D111">
        <v>1</v>
      </c>
    </row>
    <row r="112" spans="1:4" x14ac:dyDescent="0.25">
      <c r="A112" t="s">
        <v>299</v>
      </c>
      <c r="B112" s="149">
        <v>42117</v>
      </c>
      <c r="C112">
        <v>12915.166717239999</v>
      </c>
      <c r="D112">
        <v>1</v>
      </c>
    </row>
    <row r="113" spans="1:4" x14ac:dyDescent="0.25">
      <c r="A113" t="s">
        <v>300</v>
      </c>
      <c r="B113" s="149">
        <v>42030</v>
      </c>
      <c r="C113">
        <v>42581.471937620001</v>
      </c>
      <c r="D113">
        <v>1</v>
      </c>
    </row>
    <row r="114" spans="1:4" x14ac:dyDescent="0.25">
      <c r="A114" t="s">
        <v>301</v>
      </c>
      <c r="B114" s="149">
        <v>42221</v>
      </c>
      <c r="C114">
        <v>5959.86148727</v>
      </c>
      <c r="D114">
        <v>1</v>
      </c>
    </row>
    <row r="115" spans="1:4" x14ac:dyDescent="0.25">
      <c r="A115" t="s">
        <v>71</v>
      </c>
      <c r="B115" s="149">
        <v>42195</v>
      </c>
      <c r="C115">
        <v>12613.61476217</v>
      </c>
      <c r="D115">
        <v>1</v>
      </c>
    </row>
    <row r="116" spans="1:4" x14ac:dyDescent="0.25">
      <c r="A116" t="s">
        <v>73</v>
      </c>
      <c r="B116" s="149">
        <v>39590</v>
      </c>
      <c r="C116">
        <v>42763.39</v>
      </c>
      <c r="D116">
        <v>1</v>
      </c>
    </row>
    <row r="117" spans="1:4" x14ac:dyDescent="0.25">
      <c r="A117" t="s">
        <v>75</v>
      </c>
      <c r="B117" s="149">
        <v>42054</v>
      </c>
      <c r="C117">
        <v>48680.69822084</v>
      </c>
      <c r="D117">
        <v>1</v>
      </c>
    </row>
    <row r="118" spans="1:4" x14ac:dyDescent="0.25">
      <c r="A118" t="s">
        <v>77</v>
      </c>
      <c r="B118" s="149">
        <v>42520</v>
      </c>
      <c r="C118">
        <v>82900.72771716</v>
      </c>
      <c r="D118">
        <v>1</v>
      </c>
    </row>
    <row r="119" spans="1:4" x14ac:dyDescent="0.25">
      <c r="A119" t="s">
        <v>302</v>
      </c>
      <c r="B119" s="149">
        <v>42464</v>
      </c>
      <c r="C119">
        <v>10970.434713459999</v>
      </c>
      <c r="D119">
        <v>1</v>
      </c>
    </row>
    <row r="120" spans="1:4" x14ac:dyDescent="0.25">
      <c r="A120" t="s">
        <v>303</v>
      </c>
      <c r="B120" s="149">
        <v>42104</v>
      </c>
      <c r="C120">
        <v>8893.6030994499997</v>
      </c>
      <c r="D120">
        <v>1</v>
      </c>
    </row>
    <row r="121" spans="1:4" x14ac:dyDescent="0.25">
      <c r="A121" t="s">
        <v>87</v>
      </c>
      <c r="B121" s="149">
        <v>41893</v>
      </c>
      <c r="C121">
        <v>95446.135778840006</v>
      </c>
      <c r="D121">
        <v>1</v>
      </c>
    </row>
    <row r="122" spans="1:4" x14ac:dyDescent="0.25">
      <c r="A122" t="s">
        <v>79</v>
      </c>
      <c r="B122" s="149">
        <v>42528</v>
      </c>
      <c r="C122">
        <v>19012.164133769998</v>
      </c>
      <c r="D122">
        <v>1</v>
      </c>
    </row>
    <row r="123" spans="1:4" x14ac:dyDescent="0.25">
      <c r="A123" t="s">
        <v>304</v>
      </c>
      <c r="B123" s="149">
        <v>42521</v>
      </c>
      <c r="C123">
        <v>502.95199658000001</v>
      </c>
      <c r="D123">
        <v>1</v>
      </c>
    </row>
    <row r="124" spans="1:4" x14ac:dyDescent="0.25">
      <c r="A124" t="s">
        <v>85</v>
      </c>
      <c r="B124" s="149">
        <v>41887</v>
      </c>
      <c r="C124">
        <v>12367.595227940001</v>
      </c>
      <c r="D124">
        <v>1</v>
      </c>
    </row>
    <row r="125" spans="1:4" x14ac:dyDescent="0.25">
      <c r="A125" t="s">
        <v>305</v>
      </c>
      <c r="B125" s="149">
        <v>42129</v>
      </c>
      <c r="C125">
        <v>6745.1506683999996</v>
      </c>
      <c r="D125">
        <v>1</v>
      </c>
    </row>
    <row r="126" spans="1:4" x14ac:dyDescent="0.25">
      <c r="A126" t="s">
        <v>81</v>
      </c>
      <c r="B126" s="149">
        <v>42117</v>
      </c>
      <c r="C126">
        <v>46982.462386940002</v>
      </c>
      <c r="D126">
        <v>1</v>
      </c>
    </row>
    <row r="127" spans="1:4" x14ac:dyDescent="0.25">
      <c r="A127" t="s">
        <v>83</v>
      </c>
      <c r="B127" s="149">
        <v>42222</v>
      </c>
      <c r="C127">
        <v>71088.506129760004</v>
      </c>
      <c r="D127">
        <v>1</v>
      </c>
    </row>
    <row r="128" spans="1:4" x14ac:dyDescent="0.25">
      <c r="A128" t="s">
        <v>306</v>
      </c>
      <c r="B128" s="149">
        <v>42118</v>
      </c>
      <c r="C128">
        <v>9587.6273460499997</v>
      </c>
      <c r="D128">
        <v>1</v>
      </c>
    </row>
    <row r="129" spans="1:4" x14ac:dyDescent="0.25">
      <c r="A129" t="s">
        <v>307</v>
      </c>
      <c r="B129" s="149">
        <v>42066</v>
      </c>
      <c r="C129">
        <v>2714.9080461899998</v>
      </c>
      <c r="D129">
        <v>1</v>
      </c>
    </row>
    <row r="130" spans="1:4" x14ac:dyDescent="0.25">
      <c r="A130" t="s">
        <v>308</v>
      </c>
      <c r="B130" s="149">
        <v>41887</v>
      </c>
      <c r="C130">
        <v>417.67220522999997</v>
      </c>
      <c r="D130">
        <v>1</v>
      </c>
    </row>
    <row r="131" spans="1:4" x14ac:dyDescent="0.25">
      <c r="A131" t="s">
        <v>309</v>
      </c>
      <c r="B131" s="149">
        <v>42117</v>
      </c>
      <c r="C131">
        <v>8514.8808759999993</v>
      </c>
      <c r="D131">
        <v>1</v>
      </c>
    </row>
    <row r="132" spans="1:4" x14ac:dyDescent="0.25">
      <c r="A132" t="s">
        <v>310</v>
      </c>
      <c r="B132" s="149">
        <v>42479</v>
      </c>
      <c r="C132">
        <v>63458.417149059998</v>
      </c>
      <c r="D132">
        <v>1</v>
      </c>
    </row>
    <row r="133" spans="1:4" x14ac:dyDescent="0.25">
      <c r="A133" t="s">
        <v>311</v>
      </c>
      <c r="B133" s="149">
        <v>42110</v>
      </c>
      <c r="C133">
        <v>45023.057854029998</v>
      </c>
      <c r="D133">
        <v>1</v>
      </c>
    </row>
    <row r="134" spans="1:4" x14ac:dyDescent="0.25">
      <c r="A134" t="s">
        <v>312</v>
      </c>
      <c r="B134" s="149">
        <v>42374</v>
      </c>
      <c r="C134">
        <v>1792.3439825099999</v>
      </c>
      <c r="D134">
        <v>1</v>
      </c>
    </row>
    <row r="135" spans="1:4" x14ac:dyDescent="0.25">
      <c r="A135" t="s">
        <v>179</v>
      </c>
      <c r="B135" s="149">
        <v>42303</v>
      </c>
      <c r="C135">
        <v>1035.8389392900001</v>
      </c>
      <c r="D135">
        <v>1</v>
      </c>
    </row>
    <row r="136" spans="1:4" x14ac:dyDescent="0.25">
      <c r="A136" t="s">
        <v>313</v>
      </c>
      <c r="B136" s="149">
        <v>39209</v>
      </c>
      <c r="C136">
        <v>910.48</v>
      </c>
      <c r="D136">
        <v>1</v>
      </c>
    </row>
    <row r="137" spans="1:4" x14ac:dyDescent="0.25">
      <c r="A137" t="s">
        <v>314</v>
      </c>
      <c r="B137" s="149">
        <v>42334</v>
      </c>
      <c r="C137">
        <v>5012.4318484900004</v>
      </c>
      <c r="D137">
        <v>1</v>
      </c>
    </row>
    <row r="138" spans="1:4" x14ac:dyDescent="0.25">
      <c r="A138" t="s">
        <v>315</v>
      </c>
      <c r="B138" s="149">
        <v>42520</v>
      </c>
      <c r="C138">
        <v>5225.9532321799998</v>
      </c>
      <c r="D138">
        <v>1</v>
      </c>
    </row>
    <row r="139" spans="1:4" x14ac:dyDescent="0.25">
      <c r="A139" t="s">
        <v>316</v>
      </c>
      <c r="B139" s="149">
        <v>42222</v>
      </c>
      <c r="C139">
        <v>1524.0086971600001</v>
      </c>
      <c r="D139">
        <v>1</v>
      </c>
    </row>
    <row r="140" spans="1:4" x14ac:dyDescent="0.25">
      <c r="A140" t="s">
        <v>317</v>
      </c>
      <c r="B140" s="149">
        <v>41492</v>
      </c>
      <c r="C140">
        <v>4293.55</v>
      </c>
      <c r="D140">
        <v>1</v>
      </c>
    </row>
    <row r="141" spans="1:4" x14ac:dyDescent="0.25">
      <c r="A141" t="s">
        <v>318</v>
      </c>
      <c r="B141" s="149">
        <v>41849</v>
      </c>
      <c r="C141">
        <v>92.959638409999997</v>
      </c>
      <c r="D141">
        <v>1</v>
      </c>
    </row>
    <row r="142" spans="1:4" x14ac:dyDescent="0.25">
      <c r="A142" t="s">
        <v>319</v>
      </c>
      <c r="B142" s="149">
        <v>41901</v>
      </c>
      <c r="C142">
        <v>131.8028965</v>
      </c>
      <c r="D142">
        <v>1</v>
      </c>
    </row>
    <row r="143" spans="1:4" x14ac:dyDescent="0.25">
      <c r="A143" t="s">
        <v>320</v>
      </c>
      <c r="B143" s="149">
        <v>41901</v>
      </c>
      <c r="C143">
        <v>76.32416241</v>
      </c>
      <c r="D143">
        <v>1</v>
      </c>
    </row>
    <row r="144" spans="1:4" x14ac:dyDescent="0.25">
      <c r="A144" t="s">
        <v>321</v>
      </c>
      <c r="B144" s="149">
        <v>41912</v>
      </c>
      <c r="C144">
        <v>106.4349371</v>
      </c>
      <c r="D144">
        <v>1</v>
      </c>
    </row>
    <row r="145" spans="1:4" x14ac:dyDescent="0.25">
      <c r="A145" t="s">
        <v>322</v>
      </c>
      <c r="B145" s="149">
        <v>42312</v>
      </c>
      <c r="C145">
        <v>49081.0138716</v>
      </c>
      <c r="D145">
        <v>1</v>
      </c>
    </row>
    <row r="146" spans="1:4" x14ac:dyDescent="0.25">
      <c r="A146" t="s">
        <v>323</v>
      </c>
      <c r="B146" s="149">
        <v>41849</v>
      </c>
      <c r="C146">
        <v>4781.8624027899996</v>
      </c>
      <c r="D146">
        <v>1</v>
      </c>
    </row>
    <row r="147" spans="1:4" x14ac:dyDescent="0.25">
      <c r="A147" t="s">
        <v>324</v>
      </c>
      <c r="B147" s="149">
        <v>42118</v>
      </c>
      <c r="C147">
        <v>55188.336977819999</v>
      </c>
      <c r="D147">
        <v>1</v>
      </c>
    </row>
    <row r="148" spans="1:4" x14ac:dyDescent="0.25">
      <c r="A148" t="s">
        <v>325</v>
      </c>
      <c r="B148" s="149">
        <v>42118</v>
      </c>
      <c r="C148">
        <v>12381.899096659999</v>
      </c>
      <c r="D148">
        <v>1</v>
      </c>
    </row>
    <row r="149" spans="1:4" x14ac:dyDescent="0.25">
      <c r="A149" t="s">
        <v>326</v>
      </c>
      <c r="B149" s="149">
        <v>41065</v>
      </c>
      <c r="C149">
        <v>1120.92</v>
      </c>
      <c r="D149">
        <v>1</v>
      </c>
    </row>
    <row r="150" spans="1:4" x14ac:dyDescent="0.25">
      <c r="A150" t="s">
        <v>327</v>
      </c>
      <c r="B150" s="149">
        <v>42122</v>
      </c>
      <c r="C150">
        <v>10462.682748179999</v>
      </c>
      <c r="D150">
        <v>1</v>
      </c>
    </row>
    <row r="151" spans="1:4" x14ac:dyDescent="0.25">
      <c r="A151" t="s">
        <v>328</v>
      </c>
      <c r="B151" s="149">
        <v>41849</v>
      </c>
      <c r="C151">
        <v>4482.8823280400002</v>
      </c>
      <c r="D151">
        <v>1</v>
      </c>
    </row>
    <row r="152" spans="1:4" x14ac:dyDescent="0.25">
      <c r="A152" t="s">
        <v>329</v>
      </c>
      <c r="B152" s="149">
        <v>42118</v>
      </c>
      <c r="C152">
        <v>11199.97726648</v>
      </c>
      <c r="D152">
        <v>1</v>
      </c>
    </row>
    <row r="153" spans="1:4" x14ac:dyDescent="0.25">
      <c r="A153" t="s">
        <v>330</v>
      </c>
      <c r="B153" s="149">
        <v>42195</v>
      </c>
      <c r="C153">
        <v>28365.040000000001</v>
      </c>
      <c r="D153">
        <v>1</v>
      </c>
    </row>
    <row r="154" spans="1:4" x14ac:dyDescent="0.25">
      <c r="A154" t="s">
        <v>331</v>
      </c>
      <c r="B154" s="149">
        <v>41967</v>
      </c>
      <c r="C154">
        <v>9721.7199999999993</v>
      </c>
      <c r="D154">
        <v>1</v>
      </c>
    </row>
    <row r="155" spans="1:4" x14ac:dyDescent="0.25">
      <c r="A155" t="s">
        <v>332</v>
      </c>
      <c r="B155" s="149">
        <v>42520</v>
      </c>
      <c r="C155">
        <v>13679.58</v>
      </c>
      <c r="D155">
        <v>1</v>
      </c>
    </row>
    <row r="156" spans="1:4" x14ac:dyDescent="0.25">
      <c r="A156" t="s">
        <v>333</v>
      </c>
      <c r="B156" s="149">
        <v>41929</v>
      </c>
      <c r="C156">
        <v>4841.3999999999996</v>
      </c>
      <c r="D156">
        <v>1</v>
      </c>
    </row>
    <row r="157" spans="1:4" x14ac:dyDescent="0.25">
      <c r="A157" t="s">
        <v>334</v>
      </c>
      <c r="B157" s="149">
        <v>41904</v>
      </c>
      <c r="C157">
        <v>4959.92</v>
      </c>
      <c r="D157">
        <v>1</v>
      </c>
    </row>
    <row r="158" spans="1:4" x14ac:dyDescent="0.25">
      <c r="A158" t="s">
        <v>335</v>
      </c>
      <c r="B158" s="149">
        <v>41904</v>
      </c>
      <c r="C158">
        <v>5684.71</v>
      </c>
      <c r="D158">
        <v>1</v>
      </c>
    </row>
    <row r="159" spans="1:4" x14ac:dyDescent="0.25">
      <c r="A159" t="s">
        <v>336</v>
      </c>
      <c r="B159" s="149">
        <v>42544</v>
      </c>
      <c r="C159">
        <v>20622.150000000001</v>
      </c>
      <c r="D159">
        <v>1</v>
      </c>
    </row>
    <row r="160" spans="1:4" x14ac:dyDescent="0.25">
      <c r="A160" t="s">
        <v>337</v>
      </c>
      <c r="B160" s="149">
        <v>41904</v>
      </c>
      <c r="C160">
        <v>4598.12</v>
      </c>
      <c r="D160">
        <v>1</v>
      </c>
    </row>
    <row r="161" spans="1:4" x14ac:dyDescent="0.25">
      <c r="A161" t="s">
        <v>338</v>
      </c>
      <c r="B161" s="149">
        <v>42146</v>
      </c>
      <c r="C161">
        <v>12996.36</v>
      </c>
      <c r="D161">
        <v>1</v>
      </c>
    </row>
    <row r="162" spans="1:4" x14ac:dyDescent="0.25">
      <c r="A162" t="s">
        <v>339</v>
      </c>
      <c r="B162" s="149">
        <v>41964</v>
      </c>
      <c r="C162">
        <v>7319.54</v>
      </c>
      <c r="D162">
        <v>1</v>
      </c>
    </row>
    <row r="163" spans="1:4" x14ac:dyDescent="0.25">
      <c r="A163" t="s">
        <v>340</v>
      </c>
      <c r="B163" s="149">
        <v>42193</v>
      </c>
      <c r="C163">
        <v>9363.98</v>
      </c>
      <c r="D163">
        <v>1</v>
      </c>
    </row>
    <row r="164" spans="1:4" x14ac:dyDescent="0.25">
      <c r="A164" t="s">
        <v>341</v>
      </c>
      <c r="B164" s="149">
        <v>41948</v>
      </c>
      <c r="C164">
        <v>15682.48</v>
      </c>
      <c r="D164">
        <v>1</v>
      </c>
    </row>
    <row r="165" spans="1:4" x14ac:dyDescent="0.25">
      <c r="A165" t="s">
        <v>342</v>
      </c>
      <c r="B165" s="149">
        <v>42520</v>
      </c>
      <c r="C165">
        <v>31469.57</v>
      </c>
      <c r="D165">
        <v>1</v>
      </c>
    </row>
    <row r="166" spans="1:4" x14ac:dyDescent="0.25">
      <c r="A166" t="s">
        <v>343</v>
      </c>
      <c r="B166" s="149">
        <v>42038</v>
      </c>
      <c r="C166">
        <v>14969.07</v>
      </c>
      <c r="D166">
        <v>1</v>
      </c>
    </row>
    <row r="167" spans="1:4" x14ac:dyDescent="0.25">
      <c r="A167" t="s">
        <v>344</v>
      </c>
      <c r="B167" s="149">
        <v>42460</v>
      </c>
      <c r="C167">
        <v>25683.33</v>
      </c>
      <c r="D167">
        <v>1</v>
      </c>
    </row>
    <row r="168" spans="1:4" x14ac:dyDescent="0.25">
      <c r="A168" t="s">
        <v>345</v>
      </c>
      <c r="B168" s="149">
        <v>42312</v>
      </c>
      <c r="C168">
        <v>46535.96</v>
      </c>
      <c r="D168">
        <v>1</v>
      </c>
    </row>
    <row r="169" spans="1:4" x14ac:dyDescent="0.25">
      <c r="A169" t="s">
        <v>346</v>
      </c>
      <c r="B169" s="149">
        <v>42521</v>
      </c>
      <c r="C169">
        <v>12168.93</v>
      </c>
      <c r="D169">
        <v>1</v>
      </c>
    </row>
    <row r="170" spans="1:4" x14ac:dyDescent="0.25">
      <c r="A170" t="s">
        <v>347</v>
      </c>
      <c r="B170" s="149">
        <v>42117</v>
      </c>
      <c r="C170">
        <v>27409.74</v>
      </c>
      <c r="D170">
        <v>1</v>
      </c>
    </row>
    <row r="171" spans="1:4" x14ac:dyDescent="0.25">
      <c r="A171" t="s">
        <v>348</v>
      </c>
      <c r="B171" s="149">
        <v>42030</v>
      </c>
      <c r="C171">
        <v>36618.99</v>
      </c>
      <c r="D171">
        <v>1</v>
      </c>
    </row>
    <row r="172" spans="1:4" x14ac:dyDescent="0.25">
      <c r="A172" t="s">
        <v>349</v>
      </c>
      <c r="B172" s="149">
        <v>42464</v>
      </c>
      <c r="C172">
        <v>28528.71</v>
      </c>
      <c r="D172">
        <v>1</v>
      </c>
    </row>
    <row r="173" spans="1:4" x14ac:dyDescent="0.25">
      <c r="A173" t="s">
        <v>350</v>
      </c>
      <c r="B173" s="149">
        <v>42104</v>
      </c>
      <c r="C173">
        <v>15204.51</v>
      </c>
      <c r="D173">
        <v>1</v>
      </c>
    </row>
    <row r="174" spans="1:4" x14ac:dyDescent="0.25">
      <c r="A174" t="s">
        <v>351</v>
      </c>
      <c r="B174" s="149">
        <v>42521</v>
      </c>
      <c r="C174">
        <v>69210.02</v>
      </c>
      <c r="D174">
        <v>1</v>
      </c>
    </row>
    <row r="175" spans="1:4" x14ac:dyDescent="0.25">
      <c r="A175" t="s">
        <v>352</v>
      </c>
      <c r="B175" s="149">
        <v>42129</v>
      </c>
      <c r="C175">
        <v>9003.7099999999991</v>
      </c>
      <c r="D175">
        <v>1</v>
      </c>
    </row>
    <row r="176" spans="1:4" x14ac:dyDescent="0.25">
      <c r="A176" t="s">
        <v>353</v>
      </c>
      <c r="B176" s="149">
        <v>42066</v>
      </c>
      <c r="C176">
        <v>7949.83</v>
      </c>
      <c r="D176">
        <v>1</v>
      </c>
    </row>
    <row r="177" spans="1:4" x14ac:dyDescent="0.25">
      <c r="A177" t="s">
        <v>354</v>
      </c>
      <c r="B177" s="149">
        <v>42122</v>
      </c>
      <c r="C177">
        <v>15553.66</v>
      </c>
      <c r="D177">
        <v>1</v>
      </c>
    </row>
    <row r="178" spans="1:4" x14ac:dyDescent="0.25">
      <c r="A178" t="s">
        <v>355</v>
      </c>
      <c r="B178" s="149">
        <v>42117</v>
      </c>
      <c r="C178">
        <v>11507.83</v>
      </c>
      <c r="D178">
        <v>1</v>
      </c>
    </row>
    <row r="179" spans="1:4" x14ac:dyDescent="0.25">
      <c r="A179" t="s">
        <v>356</v>
      </c>
      <c r="B179" s="149">
        <v>42479</v>
      </c>
      <c r="C179">
        <v>14993.59</v>
      </c>
      <c r="D179">
        <v>1</v>
      </c>
    </row>
    <row r="180" spans="1:4" x14ac:dyDescent="0.25">
      <c r="A180" t="s">
        <v>357</v>
      </c>
      <c r="B180" s="149">
        <v>42104</v>
      </c>
      <c r="C180">
        <v>14152.32</v>
      </c>
      <c r="D180">
        <v>1</v>
      </c>
    </row>
    <row r="181" spans="1:4" x14ac:dyDescent="0.25">
      <c r="A181" t="s">
        <v>358</v>
      </c>
      <c r="B181" s="149">
        <v>42374</v>
      </c>
      <c r="C181">
        <v>13453.03</v>
      </c>
      <c r="D181">
        <v>1</v>
      </c>
    </row>
    <row r="182" spans="1:4" x14ac:dyDescent="0.25">
      <c r="A182" t="s">
        <v>359</v>
      </c>
      <c r="B182" s="149">
        <v>42303</v>
      </c>
      <c r="C182">
        <v>7915.02</v>
      </c>
      <c r="D182">
        <v>1</v>
      </c>
    </row>
    <row r="183" spans="1:4" x14ac:dyDescent="0.25">
      <c r="A183" t="s">
        <v>360</v>
      </c>
      <c r="B183" s="149">
        <v>42310</v>
      </c>
      <c r="C183">
        <v>11222.21</v>
      </c>
      <c r="D183">
        <v>1</v>
      </c>
    </row>
    <row r="184" spans="1:4" x14ac:dyDescent="0.25">
      <c r="A184" t="s">
        <v>361</v>
      </c>
      <c r="B184" s="149">
        <v>42520</v>
      </c>
      <c r="C184">
        <v>11861.15</v>
      </c>
      <c r="D184">
        <v>1</v>
      </c>
    </row>
    <row r="185" spans="1:4" x14ac:dyDescent="0.25">
      <c r="A185" t="s">
        <v>362</v>
      </c>
      <c r="B185" s="149">
        <v>42222</v>
      </c>
      <c r="C185">
        <v>28083.96</v>
      </c>
      <c r="D185">
        <v>1</v>
      </c>
    </row>
    <row r="186" spans="1:4" x14ac:dyDescent="0.25">
      <c r="A186" t="s">
        <v>363</v>
      </c>
      <c r="B186" s="149">
        <v>41947</v>
      </c>
      <c r="C186">
        <v>7127.6</v>
      </c>
      <c r="D186">
        <v>1</v>
      </c>
    </row>
    <row r="187" spans="1:4" x14ac:dyDescent="0.25">
      <c r="A187" t="s">
        <v>364</v>
      </c>
      <c r="B187" s="149">
        <v>42195</v>
      </c>
      <c r="C187">
        <v>28365.040000000001</v>
      </c>
      <c r="D187">
        <v>1</v>
      </c>
    </row>
    <row r="188" spans="1:4" x14ac:dyDescent="0.25">
      <c r="A188" t="s">
        <v>365</v>
      </c>
      <c r="B188" s="149">
        <v>41904</v>
      </c>
      <c r="C188">
        <v>5480.24</v>
      </c>
      <c r="D188">
        <v>1</v>
      </c>
    </row>
    <row r="189" spans="1:4" x14ac:dyDescent="0.25">
      <c r="A189" t="s">
        <v>366</v>
      </c>
      <c r="B189" s="149">
        <v>42054</v>
      </c>
      <c r="C189">
        <v>10874.67</v>
      </c>
      <c r="D189">
        <v>1</v>
      </c>
    </row>
    <row r="190" spans="1:4" x14ac:dyDescent="0.25">
      <c r="A190" t="s">
        <v>367</v>
      </c>
      <c r="B190" s="149">
        <v>42520</v>
      </c>
      <c r="C190">
        <v>26408.99</v>
      </c>
      <c r="D190">
        <v>1</v>
      </c>
    </row>
    <row r="191" spans="1:4" x14ac:dyDescent="0.25">
      <c r="A191" t="s">
        <v>368</v>
      </c>
      <c r="B191" s="149">
        <v>42069</v>
      </c>
      <c r="C191">
        <v>31823.85</v>
      </c>
      <c r="D191">
        <v>1</v>
      </c>
    </row>
    <row r="192" spans="1:4" x14ac:dyDescent="0.25">
      <c r="A192" t="s">
        <v>369</v>
      </c>
      <c r="B192" s="149">
        <v>42528</v>
      </c>
      <c r="C192">
        <v>32092.58</v>
      </c>
      <c r="D192">
        <v>1</v>
      </c>
    </row>
    <row r="193" spans="1:4" x14ac:dyDescent="0.25">
      <c r="A193" t="s">
        <v>370</v>
      </c>
      <c r="B193" s="149">
        <v>42122</v>
      </c>
      <c r="C193">
        <v>13908.83</v>
      </c>
      <c r="D193">
        <v>1</v>
      </c>
    </row>
    <row r="194" spans="1:4" x14ac:dyDescent="0.25">
      <c r="A194" t="s">
        <v>371</v>
      </c>
      <c r="B194" s="149">
        <v>42117</v>
      </c>
      <c r="C194">
        <v>11227.41</v>
      </c>
      <c r="D194">
        <v>1</v>
      </c>
    </row>
    <row r="195" spans="1:4" x14ac:dyDescent="0.25">
      <c r="A195" t="s">
        <v>372</v>
      </c>
      <c r="B195" s="149">
        <v>42222</v>
      </c>
      <c r="C195">
        <v>26117.47</v>
      </c>
      <c r="D195">
        <v>1</v>
      </c>
    </row>
    <row r="196" spans="1:4" x14ac:dyDescent="0.25">
      <c r="A196" t="s">
        <v>373</v>
      </c>
      <c r="B196" s="149">
        <v>41904</v>
      </c>
      <c r="C196">
        <v>6904.09</v>
      </c>
      <c r="D196">
        <v>1</v>
      </c>
    </row>
    <row r="197" spans="1:4" x14ac:dyDescent="0.25">
      <c r="A197" t="s">
        <v>374</v>
      </c>
      <c r="B197" s="149">
        <v>42528</v>
      </c>
      <c r="C197">
        <v>20097.04</v>
      </c>
      <c r="D197">
        <v>1</v>
      </c>
    </row>
    <row r="198" spans="1:4" x14ac:dyDescent="0.25">
      <c r="A198" t="s">
        <v>375</v>
      </c>
      <c r="B198" s="149">
        <v>42118</v>
      </c>
      <c r="C198">
        <v>14632.12</v>
      </c>
      <c r="D198">
        <v>1</v>
      </c>
    </row>
    <row r="199" spans="1:4" x14ac:dyDescent="0.25">
      <c r="A199" t="s">
        <v>376</v>
      </c>
      <c r="B199" s="149">
        <v>42118</v>
      </c>
      <c r="C199">
        <v>17815.8</v>
      </c>
      <c r="D199">
        <v>1</v>
      </c>
    </row>
    <row r="200" spans="1:4" x14ac:dyDescent="0.25">
      <c r="A200" t="s">
        <v>377</v>
      </c>
      <c r="B200" s="149">
        <v>41904</v>
      </c>
      <c r="C200">
        <v>6817.36</v>
      </c>
      <c r="D200">
        <v>1</v>
      </c>
    </row>
    <row r="201" spans="1:4" x14ac:dyDescent="0.25">
      <c r="A201" t="s">
        <v>378</v>
      </c>
      <c r="B201" s="149">
        <v>42528</v>
      </c>
      <c r="C201">
        <v>18335.7</v>
      </c>
      <c r="D201">
        <v>1</v>
      </c>
    </row>
    <row r="202" spans="1:4" x14ac:dyDescent="0.25">
      <c r="A202" t="s">
        <v>379</v>
      </c>
      <c r="B202" s="149">
        <v>42117</v>
      </c>
      <c r="C202">
        <v>14678.45</v>
      </c>
      <c r="D202">
        <v>1</v>
      </c>
    </row>
    <row r="203" spans="1:4" x14ac:dyDescent="0.25">
      <c r="A203" t="s">
        <v>380</v>
      </c>
      <c r="B203" s="149">
        <v>42118</v>
      </c>
      <c r="C203">
        <v>16848.27</v>
      </c>
      <c r="D203">
        <v>1</v>
      </c>
    </row>
    <row r="204" spans="1:4" x14ac:dyDescent="0.25">
      <c r="A204" t="s">
        <v>381</v>
      </c>
      <c r="B204" s="149">
        <v>42328</v>
      </c>
      <c r="C204">
        <v>35615.594782250002</v>
      </c>
      <c r="D204">
        <v>1</v>
      </c>
    </row>
    <row r="205" spans="1:4" x14ac:dyDescent="0.25">
      <c r="A205" t="s">
        <v>382</v>
      </c>
      <c r="B205" s="149">
        <v>37469</v>
      </c>
      <c r="C205">
        <v>394.88</v>
      </c>
      <c r="D205">
        <v>1</v>
      </c>
    </row>
    <row r="206" spans="1:4" x14ac:dyDescent="0.25">
      <c r="A206" t="s">
        <v>383</v>
      </c>
      <c r="B206" s="149">
        <v>37469</v>
      </c>
      <c r="C206">
        <v>394.88</v>
      </c>
      <c r="D206">
        <v>1</v>
      </c>
    </row>
    <row r="207" spans="1:4" x14ac:dyDescent="0.25">
      <c r="A207" t="s">
        <v>384</v>
      </c>
      <c r="B207" s="149">
        <v>38665</v>
      </c>
      <c r="C207">
        <v>225.62</v>
      </c>
      <c r="D207">
        <v>1</v>
      </c>
    </row>
    <row r="208" spans="1:4" x14ac:dyDescent="0.25">
      <c r="A208" t="s">
        <v>385</v>
      </c>
      <c r="B208" s="149">
        <v>38665</v>
      </c>
      <c r="C208">
        <v>225.62</v>
      </c>
      <c r="D208">
        <v>1</v>
      </c>
    </row>
    <row r="209" spans="1:4" x14ac:dyDescent="0.25">
      <c r="A209" t="s">
        <v>386</v>
      </c>
      <c r="B209" s="149">
        <v>38624</v>
      </c>
      <c r="C209">
        <v>173.45</v>
      </c>
      <c r="D209">
        <v>1</v>
      </c>
    </row>
    <row r="210" spans="1:4" x14ac:dyDescent="0.25">
      <c r="A210" t="s">
        <v>387</v>
      </c>
      <c r="B210" s="149">
        <v>38624</v>
      </c>
      <c r="C210">
        <v>173.45</v>
      </c>
      <c r="D210">
        <v>1</v>
      </c>
    </row>
    <row r="211" spans="1:4" x14ac:dyDescent="0.25">
      <c r="A211" t="s">
        <v>388</v>
      </c>
      <c r="B211" s="149">
        <v>38027</v>
      </c>
      <c r="C211">
        <v>108.65</v>
      </c>
      <c r="D211">
        <v>1</v>
      </c>
    </row>
    <row r="212" spans="1:4" x14ac:dyDescent="0.25">
      <c r="A212" t="s">
        <v>389</v>
      </c>
      <c r="B212" s="149">
        <v>37757</v>
      </c>
      <c r="C212">
        <v>125</v>
      </c>
      <c r="D212">
        <v>1</v>
      </c>
    </row>
    <row r="213" spans="1:4" x14ac:dyDescent="0.25">
      <c r="A213" t="s">
        <v>390</v>
      </c>
      <c r="B213" s="149">
        <v>38006</v>
      </c>
      <c r="C213">
        <v>106.83</v>
      </c>
      <c r="D213">
        <v>1</v>
      </c>
    </row>
    <row r="214" spans="1:4" x14ac:dyDescent="0.25">
      <c r="A214" t="s">
        <v>391</v>
      </c>
      <c r="B214" s="149">
        <v>38715</v>
      </c>
      <c r="C214">
        <v>508.88</v>
      </c>
      <c r="D214">
        <v>1</v>
      </c>
    </row>
    <row r="215" spans="1:4" x14ac:dyDescent="0.25">
      <c r="A215" t="s">
        <v>392</v>
      </c>
      <c r="B215" s="149">
        <v>38715</v>
      </c>
      <c r="C215">
        <v>510.55</v>
      </c>
      <c r="D215">
        <v>1</v>
      </c>
    </row>
    <row r="216" spans="1:4" x14ac:dyDescent="0.25">
      <c r="A216" t="s">
        <v>393</v>
      </c>
      <c r="B216" s="149">
        <v>38260</v>
      </c>
      <c r="C216">
        <v>730.16</v>
      </c>
      <c r="D216">
        <v>1</v>
      </c>
    </row>
    <row r="217" spans="1:4" x14ac:dyDescent="0.25">
      <c r="A217" t="s">
        <v>394</v>
      </c>
      <c r="B217" s="149">
        <v>38716</v>
      </c>
      <c r="C217">
        <v>250.34</v>
      </c>
      <c r="D217">
        <v>1</v>
      </c>
    </row>
    <row r="218" spans="1:4" x14ac:dyDescent="0.25">
      <c r="A218" t="s">
        <v>395</v>
      </c>
      <c r="B218" s="149">
        <v>38716</v>
      </c>
      <c r="C218">
        <v>250.34</v>
      </c>
      <c r="D218">
        <v>1</v>
      </c>
    </row>
    <row r="219" spans="1:4" x14ac:dyDescent="0.25">
      <c r="A219" t="s">
        <v>396</v>
      </c>
      <c r="B219" s="149">
        <v>38713</v>
      </c>
      <c r="C219">
        <v>185.77</v>
      </c>
      <c r="D219">
        <v>1</v>
      </c>
    </row>
    <row r="220" spans="1:4" x14ac:dyDescent="0.25">
      <c r="A220" t="s">
        <v>397</v>
      </c>
      <c r="B220" s="149">
        <v>38713</v>
      </c>
      <c r="C220">
        <v>232.72</v>
      </c>
      <c r="D220">
        <v>1</v>
      </c>
    </row>
    <row r="221" spans="1:4" x14ac:dyDescent="0.25">
      <c r="A221" t="s">
        <v>398</v>
      </c>
      <c r="B221" s="149">
        <v>38713</v>
      </c>
      <c r="C221">
        <v>137.76</v>
      </c>
      <c r="D221">
        <v>1</v>
      </c>
    </row>
    <row r="222" spans="1:4" x14ac:dyDescent="0.25">
      <c r="A222" t="s">
        <v>399</v>
      </c>
      <c r="B222" s="149">
        <v>38713</v>
      </c>
      <c r="C222">
        <v>141.75</v>
      </c>
      <c r="D222">
        <v>1</v>
      </c>
    </row>
    <row r="223" spans="1:4" x14ac:dyDescent="0.25">
      <c r="A223" t="s">
        <v>400</v>
      </c>
      <c r="B223" s="149">
        <v>38370</v>
      </c>
      <c r="C223">
        <v>242.71</v>
      </c>
      <c r="D223">
        <v>1</v>
      </c>
    </row>
    <row r="224" spans="1:4" x14ac:dyDescent="0.25">
      <c r="A224" t="s">
        <v>401</v>
      </c>
      <c r="B224" s="149">
        <v>38706</v>
      </c>
      <c r="C224">
        <v>128.63</v>
      </c>
      <c r="D224">
        <v>1</v>
      </c>
    </row>
    <row r="225" spans="1:4" x14ac:dyDescent="0.25">
      <c r="A225" t="s">
        <v>402</v>
      </c>
      <c r="B225" s="149">
        <v>38705</v>
      </c>
      <c r="C225">
        <v>217.85</v>
      </c>
      <c r="D225">
        <v>1</v>
      </c>
    </row>
    <row r="226" spans="1:4" x14ac:dyDescent="0.25">
      <c r="A226" t="s">
        <v>403</v>
      </c>
      <c r="B226" s="149">
        <v>42129</v>
      </c>
      <c r="C226">
        <v>1211.2244297899999</v>
      </c>
      <c r="D226">
        <v>1</v>
      </c>
    </row>
    <row r="227" spans="1:4" x14ac:dyDescent="0.25">
      <c r="A227" t="s">
        <v>404</v>
      </c>
      <c r="B227" s="149">
        <v>42522</v>
      </c>
      <c r="C227">
        <v>529.22225323999999</v>
      </c>
      <c r="D227">
        <v>1</v>
      </c>
    </row>
    <row r="228" spans="1:4" x14ac:dyDescent="0.25">
      <c r="A228" t="s">
        <v>405</v>
      </c>
      <c r="B228" s="149">
        <v>39329</v>
      </c>
      <c r="C228">
        <v>321.83999999999997</v>
      </c>
      <c r="D228">
        <v>1</v>
      </c>
    </row>
    <row r="229" spans="1:4" x14ac:dyDescent="0.25">
      <c r="A229" t="s">
        <v>406</v>
      </c>
      <c r="B229" s="149">
        <v>40577</v>
      </c>
      <c r="C229">
        <v>493.46</v>
      </c>
      <c r="D229">
        <v>1</v>
      </c>
    </row>
    <row r="230" spans="1:4" x14ac:dyDescent="0.25">
      <c r="A230" t="s">
        <v>407</v>
      </c>
      <c r="B230" s="149">
        <v>39618</v>
      </c>
      <c r="C230">
        <v>303</v>
      </c>
      <c r="D230">
        <v>1</v>
      </c>
    </row>
    <row r="231" spans="1:4" x14ac:dyDescent="0.25">
      <c r="A231" t="s">
        <v>408</v>
      </c>
      <c r="B231" s="149">
        <v>39394</v>
      </c>
      <c r="C231">
        <v>363.69</v>
      </c>
      <c r="D231">
        <v>1</v>
      </c>
    </row>
    <row r="232" spans="1:4" x14ac:dyDescent="0.25">
      <c r="A232" t="s">
        <v>409</v>
      </c>
      <c r="B232" s="149">
        <v>40478</v>
      </c>
      <c r="C232">
        <v>148.34</v>
      </c>
      <c r="D232">
        <v>1</v>
      </c>
    </row>
    <row r="233" spans="1:4" x14ac:dyDescent="0.25">
      <c r="A233" t="s">
        <v>410</v>
      </c>
      <c r="B233" s="149">
        <v>42541</v>
      </c>
      <c r="C233">
        <v>1042.5</v>
      </c>
      <c r="D233">
        <v>1</v>
      </c>
    </row>
    <row r="234" spans="1:4" x14ac:dyDescent="0.25">
      <c r="A234" t="s">
        <v>411</v>
      </c>
      <c r="B234" s="149">
        <v>42227</v>
      </c>
      <c r="C234">
        <v>4757.8587041199999</v>
      </c>
      <c r="D234">
        <v>1</v>
      </c>
    </row>
    <row r="235" spans="1:4" x14ac:dyDescent="0.25">
      <c r="A235" t="s">
        <v>412</v>
      </c>
      <c r="B235" s="149">
        <v>42117</v>
      </c>
      <c r="C235">
        <v>143.21094002000001</v>
      </c>
      <c r="D235">
        <v>1</v>
      </c>
    </row>
    <row r="236" spans="1:4" x14ac:dyDescent="0.25">
      <c r="A236" t="s">
        <v>413</v>
      </c>
      <c r="B236" s="149">
        <v>39618</v>
      </c>
      <c r="C236">
        <v>562.29</v>
      </c>
      <c r="D236">
        <v>1</v>
      </c>
    </row>
    <row r="237" spans="1:4" x14ac:dyDescent="0.25">
      <c r="A237" t="s">
        <v>414</v>
      </c>
      <c r="B237" s="149">
        <v>39394</v>
      </c>
      <c r="C237">
        <v>363.69</v>
      </c>
      <c r="D237">
        <v>1</v>
      </c>
    </row>
    <row r="238" spans="1:4" x14ac:dyDescent="0.25">
      <c r="A238" t="s">
        <v>415</v>
      </c>
      <c r="B238" s="149">
        <v>42227</v>
      </c>
      <c r="C238">
        <v>4215.8333879900001</v>
      </c>
      <c r="D238">
        <v>1</v>
      </c>
    </row>
    <row r="239" spans="1:4" x14ac:dyDescent="0.25">
      <c r="A239" t="s">
        <v>416</v>
      </c>
      <c r="B239" s="149">
        <v>41277</v>
      </c>
      <c r="C239">
        <v>2807.39</v>
      </c>
      <c r="D239">
        <v>1</v>
      </c>
    </row>
    <row r="240" spans="1:4" x14ac:dyDescent="0.25">
      <c r="A240" t="s">
        <v>417</v>
      </c>
      <c r="B240" s="149">
        <v>41283</v>
      </c>
      <c r="C240">
        <v>2316.58</v>
      </c>
      <c r="D240">
        <v>1</v>
      </c>
    </row>
    <row r="241" spans="1:4" x14ac:dyDescent="0.25">
      <c r="A241" t="s">
        <v>418</v>
      </c>
      <c r="B241" s="149">
        <v>42117</v>
      </c>
      <c r="C241">
        <v>126.70832993</v>
      </c>
      <c r="D241">
        <v>1</v>
      </c>
    </row>
    <row r="242" spans="1:4" x14ac:dyDescent="0.25">
      <c r="A242" t="s">
        <v>419</v>
      </c>
      <c r="B242" s="149">
        <v>41281</v>
      </c>
      <c r="C242">
        <v>3365.22</v>
      </c>
      <c r="D242">
        <v>1</v>
      </c>
    </row>
    <row r="243" spans="1:4" x14ac:dyDescent="0.25">
      <c r="A243" t="s">
        <v>420</v>
      </c>
      <c r="B243" s="149">
        <v>42110</v>
      </c>
      <c r="C243">
        <v>522.89537319999999</v>
      </c>
      <c r="D243">
        <v>1</v>
      </c>
    </row>
    <row r="244" spans="1:4" x14ac:dyDescent="0.25">
      <c r="A244" t="s">
        <v>421</v>
      </c>
      <c r="B244" s="149">
        <v>42117</v>
      </c>
      <c r="C244">
        <v>650.14363865999997</v>
      </c>
      <c r="D244">
        <v>1</v>
      </c>
    </row>
    <row r="245" spans="1:4" x14ac:dyDescent="0.25">
      <c r="A245" t="s">
        <v>422</v>
      </c>
      <c r="B245" s="149">
        <v>42479</v>
      </c>
      <c r="C245">
        <v>517.55154836999998</v>
      </c>
      <c r="D245">
        <v>1</v>
      </c>
    </row>
    <row r="246" spans="1:4" x14ac:dyDescent="0.25">
      <c r="A246" t="s">
        <v>423</v>
      </c>
      <c r="B246" s="149">
        <v>42110</v>
      </c>
      <c r="C246">
        <v>419.85620591000003</v>
      </c>
      <c r="D246">
        <v>1</v>
      </c>
    </row>
    <row r="247" spans="1:4" x14ac:dyDescent="0.25">
      <c r="A247" t="s">
        <v>424</v>
      </c>
      <c r="B247" s="149">
        <v>41444</v>
      </c>
      <c r="C247">
        <v>1386.8</v>
      </c>
      <c r="D247">
        <v>1</v>
      </c>
    </row>
    <row r="248" spans="1:4" x14ac:dyDescent="0.25">
      <c r="A248" t="s">
        <v>425</v>
      </c>
      <c r="B248" s="149">
        <v>42030</v>
      </c>
      <c r="C248">
        <v>227.86509369000001</v>
      </c>
      <c r="D248">
        <v>1</v>
      </c>
    </row>
    <row r="249" spans="1:4" x14ac:dyDescent="0.25">
      <c r="A249" t="s">
        <v>426</v>
      </c>
      <c r="B249" s="149">
        <v>39604</v>
      </c>
      <c r="C249">
        <v>233.37</v>
      </c>
      <c r="D249">
        <v>1</v>
      </c>
    </row>
    <row r="250" spans="1:4" x14ac:dyDescent="0.25">
      <c r="A250" t="s">
        <v>427</v>
      </c>
      <c r="B250" s="149">
        <v>42339</v>
      </c>
      <c r="C250">
        <v>487.53221783999999</v>
      </c>
      <c r="D250">
        <v>1</v>
      </c>
    </row>
    <row r="251" spans="1:4" x14ac:dyDescent="0.25">
      <c r="A251" t="s">
        <v>428</v>
      </c>
      <c r="B251" s="149">
        <v>38866</v>
      </c>
      <c r="C251">
        <v>203.88</v>
      </c>
      <c r="D251">
        <v>1</v>
      </c>
    </row>
  </sheetData>
  <conditionalFormatting sqref="A1:A1048576">
    <cfRule type="duplicateValues" dxfId="1" priority="2"/>
  </conditionalFormatting>
  <conditionalFormatting sqref="I1:I104857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Profile" ma:contentTypeID="0x01010025A8B514A743974EAD575655CE6523733E0077EBB4F4FB920F40A087B26948238718" ma:contentTypeVersion="2" ma:contentTypeDescription="Create a new document." ma:contentTypeScope="" ma:versionID="08cc31e49046921375147ad4cdd9cd50">
  <xsd:schema xmlns:xsd="http://www.w3.org/2001/XMLSchema" xmlns:xs="http://www.w3.org/2001/XMLSchema" xmlns:p="http://schemas.microsoft.com/office/2006/metadata/properties" xmlns:ns2="a5d7cc70-31c1-4b2e-9a12-faea9898ee50" targetNamespace="http://schemas.microsoft.com/office/2006/metadata/properties" ma:root="true" ma:fieldsID="e9e513cbdb8b51ba3bb2741039d84964"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ma:internalName="JSEDisplayPriority">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2016-05-20T07:00:00+00:00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D3CFE494-A661-4D1B-87D6-57C49F0E0E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d7cc70-31c1-4b2e-9a12-faea9898ee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02E086-95F8-4243-BFFD-2E31F586C60F}">
  <ds:schemaRefs>
    <ds:schemaRef ds:uri="http://schemas.microsoft.com/sharepoint/v3/contenttype/forms"/>
  </ds:schemaRefs>
</ds:datastoreItem>
</file>

<file path=customXml/itemProps3.xml><?xml version="1.0" encoding="utf-8"?>
<ds:datastoreItem xmlns:ds="http://schemas.openxmlformats.org/officeDocument/2006/customXml" ds:itemID="{660C54F4-B7C9-4F19-972C-E732F012419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5d7cc70-31c1-4b2e-9a12-faea9898ee5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MarketProfile</vt:lpstr>
      <vt:lpstr>Data</vt:lpstr>
      <vt:lpstr>Sheet3</vt:lpstr>
      <vt:lpstr>Sheet4</vt:lpstr>
      <vt:lpstr>Sheet5</vt:lpstr>
      <vt:lpstr>Sheet6</vt:lpstr>
      <vt:lpstr>IRD</vt:lpstr>
      <vt:lpstr>Sheet7</vt:lpstr>
    </vt:vector>
  </TitlesOfParts>
  <Company>JSE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Julia Maluleka</cp:lastModifiedBy>
  <cp:lastPrinted>2020-02-03T17:02:41Z</cp:lastPrinted>
  <dcterms:created xsi:type="dcterms:W3CDTF">2009-10-22T12:59:48Z</dcterms:created>
  <dcterms:modified xsi:type="dcterms:W3CDTF">2021-02-15T09:20:01Z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0x01010025A8B514A743974EAD575655CE6523733E0077EBB4F4FB920F40A087B26948238718</vt:lpwstr>
  </property>
  <property fmtid="{D5CDD505-2E9C-101B-9397-08002B2CF9AE}" pid="3" name="JSENavigation">
    <vt:lpwstr/>
  </property>
</Properties>
</file>