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codeName="ThisWorkbook" defaultThemeVersion="124226"/>
  <mc:AlternateContent xmlns:mc="http://schemas.openxmlformats.org/markup-compatibility/2006">
    <mc:Choice Requires="x15">
      <x15ac:absPath xmlns:x15ac="http://schemas.microsoft.com/office/spreadsheetml/2010/11/ac" url="\\vypdcidp01.resources.jse.co.za\RW\Internal\Omega\"/>
    </mc:Choice>
  </mc:AlternateContent>
  <xr:revisionPtr revIDLastSave="0" documentId="8_{9D976004-0AB0-4D02-966D-1E7224CDCF42}" xr6:coauthVersionLast="47" xr6:coauthVersionMax="47" xr10:uidLastSave="{00000000-0000-0000-0000-000000000000}"/>
  <bookViews>
    <workbookView xWindow="390" yWindow="390" windowWidth="14400" windowHeight="8235" xr2:uid="{00000000-000D-0000-FFFF-FFFF00000000}"/>
  </bookViews>
  <sheets>
    <sheet name="Sheet1" sheetId="1" r:id="rId1"/>
  </sheets>
  <definedNames>
    <definedName name="_xlnm.Print_Area" localSheetId="0">Sheet1!$A$1:$G$189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C149" i="1"/>
  <c r="B149" i="1"/>
  <c r="C160" i="1"/>
  <c r="B160"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149" i="1" l="1"/>
  <c r="G88" i="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<sst xmlns="http://schemas.openxmlformats.org/spreadsheetml/2006/main" count="265" uniqueCount="100">
  <si>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</si>
  <si>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</si>
  <si>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</si>
  <si>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</si>
  <si>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</si>
  <si>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</si>
  <si>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</si>
  <si>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</si>
  <si>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</si>
  <si>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</si>
  <si>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</si>
  <si>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</si>
  <si>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</si>
  <si>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</si>
  <si>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</si>
  <si>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</si>
  <si>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</si>
  <si>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</si>
  <si>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</si>
  <si>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</si>
  <si>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</si>
  <si>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</si>
  <si>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</si>
  <si>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</si>
  <si>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</si>
  <si>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</si>
  <si>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</si>
  <si>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</si>
  <si>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</si>
  <si>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</si>
  <si>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</si>
  <si>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</si>
  <si>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</si>
  <si>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</si>
  <si>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</si>
  <si>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</si>
  <si>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</si>
  <si>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</si>
  <si>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</si>
  <si>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</si>
  <si>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</si>
  <si>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</si>
  <si>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</si>
  <si>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</si>
  <si>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</si>
  <si>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</si>
  <si>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</si>
  <si>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</si>
  <si>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</si>
  <si>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</si>
  <si>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</si>
  <si>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</si>
  <si>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</si>
  <si>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</si>
  <si>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</si>
  <si>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</si>
  <si>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</si>
  <si>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</si>
  <si>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</si>
  <si>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</si>
  <si>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</si>
  <si>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</si>
  <si>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</si>
  <si>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</si>
  <si>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</si>
  <si>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</si>
  <si>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</si>
  <si>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</si>
  <si>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</si>
  <si>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</si>
  <si>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</si>
  <si>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</si>
  <si>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</si>
  <si>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</si>
  <si>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</si>
  <si>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</si>
  <si>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</si>
  <si>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</si>
  <si>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</si>
  <si>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</si>
  <si>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</si>
  <si>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</si>
  <si>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</si>
  <si>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</si>
  <si>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</si>
  <si>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</si>
  <si>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</si>
  <si>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</si>
  <si>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</si>
  <si>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</si>
  <si>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</si>
  <si>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</si>
  <si>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</si>
  <si>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</si>
  <si>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</si>
  <si>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</si>
  <si>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</si>
  <si>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24 December 2021</t>
  </si>
  <si>
    <t>24.12.2021</t>
  </si>
  <si>
    <t>18.12.2020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</si>
</sst>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2">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2021</v>
      </c>
      <c r="F10" s="125">
        <v>2020</v>
      </c>
      <c r="G10" s="29" t="s">
        <v>7</v>
      </c>
    </row>
    <row r="11" spans="1:7" s="16" customFormat="1" ht="12" x14ac:dyDescent="0.2">
      <c r="A11" s="64" t="s">
        <v>8</v>
      </c>
      <c r="B11" s="67">
        <v>819073</v>
      </c>
      <c r="C11" s="67">
        <v>1298933</v>
      </c>
      <c r="D11" s="98">
        <f>IFERROR(((B11/C11)-1)*100,IF(B11+C11&lt;&gt;0,100,0))</f>
        <v>-36.942629065548417</v>
      </c>
      <c r="E11" s="67">
        <v>81062928</v>
      </c>
      <c r="F11" s="67">
        <v>91599855</v>
      </c>
      <c r="G11" s="98">
        <f>IFERROR(((E11/F11)-1)*100,IF(E11+F11&lt;&gt;0,100,0))</f>
        <v>-11.503213624082697</v>
      </c>
    </row>
    <row r="12" spans="1:7" s="16" customFormat="1" ht="12" x14ac:dyDescent="0.2">
      <c r="A12" s="64" t="s">
        <v>9</v>
      </c>
      <c r="B12" s="67">
        <v>773032.41899999999</v>
      </c>
      <c r="C12" s="67">
        <v>2825346.2519999999</v>
      </c>
      <c r="D12" s="98">
        <f>IFERROR(((B12/C12)-1)*100,IF(B12+C12&lt;&gt;0,100,0))</f>
        <v>-72.639374078388187</v>
      </c>
      <c r="E12" s="67">
        <v>121536190.502</v>
      </c>
      <c r="F12" s="67">
        <v>115423298.882</v>
      </c>
      <c r="G12" s="98">
        <f>IFERROR(((E12/F12)-1)*100,IF(E12+F12&lt;&gt;0,100,0))</f>
        <v>5.2960638616379896</v>
      </c>
    </row>
    <row r="13" spans="1:7" s="16" customFormat="1" ht="12" x14ac:dyDescent="0.2">
      <c r="A13" s="64" t="s">
        <v>10</v>
      </c>
      <c r="B13" s="67">
        <v>47315290.148369104</v>
      </c>
      <c r="C13" s="67">
        <v>137396833.85056001</v>
      </c>
      <c r="D13" s="98">
        <f>IFERROR(((B13/C13)-1)*100,IF(B13+C13&lt;&gt;0,100,0))</f>
        <v>-65.563041867593768</v>
      </c>
      <c r="E13" s="67">
        <v>5835699160.2254601</v>
      </c>
      <c r="F13" s="67">
        <v>5715942384.1342497</v>
      </c>
      <c r="G13" s="98">
        <f>IFERROR(((E13/F13)-1)*100,IF(E13+F13&lt;&gt;0,100,0))</f>
        <v>2.0951361655362266</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305</v>
      </c>
      <c r="C16" s="67">
        <v>211</v>
      </c>
      <c r="D16" s="98">
        <f>IFERROR(((B16/C16)-1)*100,IF(B16+C16&lt;&gt;0,100,0))</f>
        <v>44.549763033175353</v>
      </c>
      <c r="E16" s="67">
        <v>18050</v>
      </c>
      <c r="F16" s="67">
        <v>16161</v>
      </c>
      <c r="G16" s="98">
        <f>IFERROR(((E16/F16)-1)*100,IF(E16+F16&lt;&gt;0,100,0))</f>
        <v>11.688633129138037</v>
      </c>
    </row>
    <row r="17" spans="1:7" s="16" customFormat="1" ht="12" x14ac:dyDescent="0.2">
      <c r="A17" s="64" t="s">
        <v>9</v>
      </c>
      <c r="B17" s="67">
        <v>49793.735000000001</v>
      </c>
      <c r="C17" s="67">
        <v>199945.20300000001</v>
      </c>
      <c r="D17" s="98">
        <f>IFERROR(((B17/C17)-1)*100,IF(B17+C17&lt;&gt;0,100,0))</f>
        <v>-75.096309262293232</v>
      </c>
      <c r="E17" s="67">
        <v>11365538.328</v>
      </c>
      <c r="F17" s="67">
        <v>9052173.4580000006</v>
      </c>
      <c r="G17" s="98">
        <f>IFERROR(((E17/F17)-1)*100,IF(E17+F17&lt;&gt;0,100,0))</f>
        <v>25.555905227992803</v>
      </c>
    </row>
    <row r="18" spans="1:7" s="16" customFormat="1" ht="12" x14ac:dyDescent="0.2">
      <c r="A18" s="64" t="s">
        <v>10</v>
      </c>
      <c r="B18" s="67">
        <v>3486259.6759291501</v>
      </c>
      <c r="C18" s="67">
        <v>3571330.6531350599</v>
      </c>
      <c r="D18" s="98">
        <f>IFERROR(((B18/C18)-1)*100,IF(B18+C18&lt;&gt;0,100,0))</f>
        <v>-2.3820526707945988</v>
      </c>
      <c r="E18" s="67">
        <v>517008133.69757801</v>
      </c>
      <c r="F18" s="67">
        <v>332951519.284935</v>
      </c>
      <c r="G18" s="98">
        <f>IFERROR(((E18/F18)-1)*100,IF(E18+F18&lt;&gt;0,100,0))</f>
        <v>55.280304714612249</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2021</v>
      </c>
      <c r="F23" s="125">
        <v>2020</v>
      </c>
      <c r="G23" s="29" t="s">
        <v>13</v>
      </c>
    </row>
    <row r="24" spans="1:7" s="16" customFormat="1" ht="12" x14ac:dyDescent="0.2">
      <c r="A24" s="64" t="s">
        <v>14</v>
      </c>
      <c r="B24" s="66">
        <v>6143036.1131100003</v>
      </c>
      <c r="C24" s="66">
        <v>24273737.907590002</v>
      </c>
      <c r="D24" s="65">
        <f>B24-C24</f>
        <v>-18130701.794480003</v>
      </c>
      <c r="E24" s="67">
        <v>971791035.57359004</v>
      </c>
      <c r="F24" s="67">
        <v>927222687.87619996</v>
      </c>
      <c r="G24" s="65">
        <f>E24-F24</f>
        <v>44568347.697390079</v>
      </c>
    </row>
    <row r="25" spans="1:7" s="16" customFormat="1" ht="12" x14ac:dyDescent="0.2">
      <c r="A25" s="68" t="s">
        <v>15</v>
      </c>
      <c r="B25" s="66">
        <v>10422314.269440001</v>
      </c>
      <c r="C25" s="66">
        <v>16095288.079770001</v>
      </c>
      <c r="D25" s="65">
        <f>B25-C25</f>
        <v>-5672973.8103299998</v>
      </c>
      <c r="E25" s="67">
        <v>1121140432.17554</v>
      </c>
      <c r="F25" s="67">
        <v>1053506976.12588</v>
      </c>
      <c r="G25" s="65">
        <f>E25-F25</f>
        <v>67633456.049659967</v>
      </c>
    </row>
    <row r="26" spans="1:7" s="28" customFormat="1" ht="12" x14ac:dyDescent="0.2">
      <c r="A26" s="69" t="s">
        <v>16</v>
      </c>
      <c r="B26" s="70">
        <f>B24-B25</f>
        <v>-4279278.1563300006</v>
      </c>
      <c r="C26" s="70">
        <f>C24-C25</f>
        <v>8178449.8278200012</v>
      </c>
      <c r="D26" s="70"/>
      <c r="E26" s="70">
        <f>E24-E25</f>
        <v>-149349396.60194993</v>
      </c>
      <c r="F26" s="70">
        <f>F24-F25</f>
        <v>-126284288.24968004</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71570.642133140005</v>
      </c>
      <c r="C33" s="126">
        <v>59788.115432040002</v>
      </c>
      <c r="D33" s="98">
        <f t="shared" ref="D33:D42" si="0">IFERROR(((B33/C33)-1)*100,IF(B33+C33&lt;&gt;0,100,0))</f>
        <v>19.707138477199493</v>
      </c>
      <c r="E33" s="64"/>
      <c r="F33" s="126">
        <v>72052.61</v>
      </c>
      <c r="G33" s="126">
        <v>69473.67</v>
      </c>
    </row>
    <row r="34" spans="1:7" s="16" customFormat="1" ht="12" x14ac:dyDescent="0.2">
      <c r="A34" s="64" t="s">
        <v>23</v>
      </c>
      <c r="B34" s="126">
        <v>78133.864704830004</v>
      </c>
      <c r="C34" s="126">
        <v>65014.04322172</v>
      </c>
      <c r="D34" s="98">
        <f t="shared" si="0"/>
        <v>20.179980867159664</v>
      </c>
      <c r="E34" s="64"/>
      <c r="F34" s="126">
        <v>78681.87</v>
      </c>
      <c r="G34" s="126">
        <v>76237.240000000005</v>
      </c>
    </row>
    <row r="35" spans="1:7" s="16" customFormat="1" ht="12" x14ac:dyDescent="0.2">
      <c r="A35" s="64" t="s">
        <v>24</v>
      </c>
      <c r="B35" s="126">
        <v>65998.752642110005</v>
      </c>
      <c r="C35" s="126">
        <v>45502.00175186</v>
      </c>
      <c r="D35" s="98">
        <f t="shared" si="0"/>
        <v>45.045822383873798</v>
      </c>
      <c r="E35" s="64"/>
      <c r="F35" s="126">
        <v>66326.95</v>
      </c>
      <c r="G35" s="126">
        <v>64694.09</v>
      </c>
    </row>
    <row r="36" spans="1:7" s="16" customFormat="1" ht="12" x14ac:dyDescent="0.2">
      <c r="A36" s="64" t="s">
        <v>25</v>
      </c>
      <c r="B36" s="126">
        <v>65023.336296640002</v>
      </c>
      <c r="C36" s="126">
        <v>54692.402123549997</v>
      </c>
      <c r="D36" s="98">
        <f t="shared" si="0"/>
        <v>18.889157857342688</v>
      </c>
      <c r="E36" s="64"/>
      <c r="F36" s="126">
        <v>65513.73</v>
      </c>
      <c r="G36" s="126">
        <v>63030.47</v>
      </c>
    </row>
    <row r="37" spans="1:7" s="16" customFormat="1" ht="12" x14ac:dyDescent="0.2">
      <c r="A37" s="64" t="s">
        <v>79</v>
      </c>
      <c r="B37" s="126">
        <v>68621.449827079996</v>
      </c>
      <c r="C37" s="126">
        <v>57330.314452250001</v>
      </c>
      <c r="D37" s="98">
        <f t="shared" si="0"/>
        <v>19.694877801925024</v>
      </c>
      <c r="E37" s="64"/>
      <c r="F37" s="126">
        <v>69403.14</v>
      </c>
      <c r="G37" s="126">
        <v>66099.73</v>
      </c>
    </row>
    <row r="38" spans="1:7" s="16" customFormat="1" ht="12" x14ac:dyDescent="0.2">
      <c r="A38" s="64" t="s">
        <v>26</v>
      </c>
      <c r="B38" s="126">
        <v>92575.615067859995</v>
      </c>
      <c r="C38" s="126">
        <v>78160.861598040006</v>
      </c>
      <c r="D38" s="98">
        <f t="shared" si="0"/>
        <v>18.442418846341702</v>
      </c>
      <c r="E38" s="64"/>
      <c r="F38" s="126">
        <v>93447.31</v>
      </c>
      <c r="G38" s="126">
        <v>90282.71</v>
      </c>
    </row>
    <row r="39" spans="1:7" s="16" customFormat="1" ht="12" x14ac:dyDescent="0.2">
      <c r="A39" s="64" t="s">
        <v>27</v>
      </c>
      <c r="B39" s="126">
        <v>14453.69922819</v>
      </c>
      <c r="C39" s="126">
        <v>12430.54706954</v>
      </c>
      <c r="D39" s="98">
        <f t="shared" si="0"/>
        <v>16.275648588367943</v>
      </c>
      <c r="E39" s="64"/>
      <c r="F39" s="126">
        <v>14542.89</v>
      </c>
      <c r="G39" s="126">
        <v>13942.89</v>
      </c>
    </row>
    <row r="40" spans="1:7" s="16" customFormat="1" ht="12" x14ac:dyDescent="0.2">
      <c r="A40" s="64" t="s">
        <v>28</v>
      </c>
      <c r="B40" s="126">
        <v>90078.748988339998</v>
      </c>
      <c r="C40" s="126">
        <v>76526.326463780002</v>
      </c>
      <c r="D40" s="98">
        <f t="shared" si="0"/>
        <v>17.709490512358993</v>
      </c>
      <c r="E40" s="64"/>
      <c r="F40" s="126">
        <v>90695.44</v>
      </c>
      <c r="G40" s="126">
        <v>87599.039999999994</v>
      </c>
    </row>
    <row r="41" spans="1:7" s="16" customFormat="1" ht="12" x14ac:dyDescent="0.2">
      <c r="A41" s="64" t="s">
        <v>29</v>
      </c>
      <c r="B41" s="72"/>
      <c r="C41" s="126">
        <v>3893.3202291600001</v>
      </c>
      <c r="D41" s="98">
        <f t="shared" si="0"/>
        <v>-100</v>
      </c>
      <c r="E41" s="64"/>
      <c r="F41" s="72"/>
      <c r="G41" s="72"/>
    </row>
    <row r="42" spans="1:7" s="16" customFormat="1" ht="12" x14ac:dyDescent="0.2">
      <c r="A42" s="64" t="s">
        <v>78</v>
      </c>
      <c r="B42" s="126">
        <v>1295.29804618</v>
      </c>
      <c r="C42" s="126">
        <v>979.27486618</v>
      </c>
      <c r="D42" s="98">
        <f t="shared" si="0"/>
        <v>32.271141730897021</v>
      </c>
      <c r="E42" s="64"/>
      <c r="F42" s="126">
        <v>1302.23</v>
      </c>
      <c r="G42" s="126">
        <v>1222.6600000000001</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20029.544494635898</v>
      </c>
      <c r="D48" s="72"/>
      <c r="E48" s="127">
        <v>17912.7012436523</v>
      </c>
      <c r="F48" s="72"/>
      <c r="G48" s="98">
        <f>IFERROR(((C48/E48)-1)*100,IF(C48+E48&lt;&gt;0,100,0))</f>
        <v>11.817554606588111</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1552</v>
      </c>
      <c r="D54" s="75"/>
      <c r="E54" s="128">
        <v>354301</v>
      </c>
      <c r="F54" s="128">
        <v>39200427.270000003</v>
      </c>
      <c r="G54" s="128">
        <v>9601712.352</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2021</v>
      </c>
      <c r="F67" s="125">
        <v>2020</v>
      </c>
      <c r="G67" s="50" t="s">
        <v>7</v>
      </c>
    </row>
    <row r="68" spans="1:7" s="16" customFormat="1" ht="12" x14ac:dyDescent="0.2">
      <c r="A68" s="77" t="s">
        <v>53</v>
      </c>
      <c r="B68" s="67">
        <v>2695</v>
      </c>
      <c r="C68" s="66">
        <v>3809</v>
      </c>
      <c r="D68" s="98">
        <f>IFERROR(((B68/C68)-1)*100,IF(B68+C68&lt;&gt;0,100,0))</f>
        <v>-29.246521396692049</v>
      </c>
      <c r="E68" s="66">
        <v>325286</v>
      </c>
      <c r="F68" s="66">
        <v>331615</v>
      </c>
      <c r="G68" s="98">
        <f>IFERROR(((E68/F68)-1)*100,IF(E68+F68&lt;&gt;0,100,0))</f>
        <v>-1.9085385160502399</v>
      </c>
    </row>
    <row r="69" spans="1:7" s="16" customFormat="1" ht="12" x14ac:dyDescent="0.2">
      <c r="A69" s="79" t="s">
        <v>54</v>
      </c>
      <c r="B69" s="67">
        <v>42812551.838</v>
      </c>
      <c r="C69" s="66">
        <v>115553376.737</v>
      </c>
      <c r="D69" s="98">
        <f>IFERROR(((B69/C69)-1)*100,IF(B69+C69&lt;&gt;0,100,0))</f>
        <v>-62.949977709918805</v>
      </c>
      <c r="E69" s="66">
        <v>9758218308.4360008</v>
      </c>
      <c r="F69" s="66">
        <v>10870394491.267</v>
      </c>
      <c r="G69" s="98">
        <f>IFERROR(((E69/F69)-1)*100,IF(E69+F69&lt;&gt;0,100,0))</f>
        <v>-10.231240308017286</v>
      </c>
    </row>
    <row r="70" spans="1:7" s="62" customFormat="1" ht="12" x14ac:dyDescent="0.2">
      <c r="A70" s="79" t="s">
        <v>55</v>
      </c>
      <c r="B70" s="67">
        <v>41778845.061659999</v>
      </c>
      <c r="C70" s="66">
        <v>116870768.565</v>
      </c>
      <c r="D70" s="98">
        <f>IFERROR(((B70/C70)-1)*100,IF(B70+C70&lt;&gt;0,100,0))</f>
        <v>-64.252100354397967</v>
      </c>
      <c r="E70" s="66">
        <v>9605517688.29039</v>
      </c>
      <c r="F70" s="66">
        <v>10487656415.320299</v>
      </c>
      <c r="G70" s="98">
        <f>IFERROR(((E70/F70)-1)*100,IF(E70+F70&lt;&gt;0,100,0))</f>
        <v>-8.411209254922646</v>
      </c>
    </row>
    <row r="71" spans="1:7" s="16" customFormat="1" ht="12" x14ac:dyDescent="0.2">
      <c r="A71" s="79" t="s">
        <v>94</v>
      </c>
      <c r="B71" s="98">
        <f>IFERROR(B69/B68/1000,)</f>
        <v>15.885919049350649</v>
      </c>
      <c r="C71" s="98">
        <f>IFERROR(C69/C68/1000,)</f>
        <v>30.336932721711737</v>
      </c>
      <c r="D71" s="98">
        <f>IFERROR(((B71/C71)-1)*100,IF(B71+C71&lt;&gt;0,100,0))</f>
        <v>-47.635051984074487</v>
      </c>
      <c r="E71" s="98">
        <f>IFERROR(E69/E68/1000,)</f>
        <v>29.998888081368396</v>
      </c>
      <c r="F71" s="98">
        <f>IFERROR(F69/F68/1000,)</f>
        <v>32.780165225538653</v>
      </c>
      <c r="G71" s="98">
        <f>IFERROR(((E71/F71)-1)*100,IF(E71+F71&lt;&gt;0,100,0))</f>
        <v>-8.4846343056361295</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1292</v>
      </c>
      <c r="C74" s="66">
        <v>1320</v>
      </c>
      <c r="D74" s="98">
        <f>IFERROR(((B74/C74)-1)*100,IF(B74+C74&lt;&gt;0,100,0))</f>
        <v>-2.1212121212121238</v>
      </c>
      <c r="E74" s="66">
        <v>145753</v>
      </c>
      <c r="F74" s="66">
        <v>141009</v>
      </c>
      <c r="G74" s="98">
        <f>IFERROR(((E74/F74)-1)*100,IF(E74+F74&lt;&gt;0,100,0))</f>
        <v>3.3643242629903147</v>
      </c>
    </row>
    <row r="75" spans="1:7" s="16" customFormat="1" ht="12" x14ac:dyDescent="0.2">
      <c r="A75" s="79" t="s">
        <v>54</v>
      </c>
      <c r="B75" s="67">
        <v>330792200</v>
      </c>
      <c r="C75" s="66">
        <v>207267988.68200001</v>
      </c>
      <c r="D75" s="98">
        <f>IFERROR(((B75/C75)-1)*100,IF(B75+C75&lt;&gt;0,100,0))</f>
        <v>59.59637670220097</v>
      </c>
      <c r="E75" s="66">
        <v>24563417523.250999</v>
      </c>
      <c r="F75" s="66">
        <v>21147035212.508999</v>
      </c>
      <c r="G75" s="98">
        <f>IFERROR(((E75/F75)-1)*100,IF(E75+F75&lt;&gt;0,100,0))</f>
        <v>16.155372497422825</v>
      </c>
    </row>
    <row r="76" spans="1:7" s="16" customFormat="1" ht="12" x14ac:dyDescent="0.2">
      <c r="A76" s="79" t="s">
        <v>55</v>
      </c>
      <c r="B76" s="67">
        <v>338385386.86217999</v>
      </c>
      <c r="C76" s="66">
        <v>203640269.62854999</v>
      </c>
      <c r="D76" s="98">
        <f>IFERROR(((B76/C76)-1)*100,IF(B76+C76&lt;&gt;0,100,0))</f>
        <v>66.168208026542004</v>
      </c>
      <c r="E76" s="66">
        <v>23889717213.898701</v>
      </c>
      <c r="F76" s="66">
        <v>20484666234.495701</v>
      </c>
      <c r="G76" s="98">
        <f>IFERROR(((E76/F76)-1)*100,IF(E76+F76&lt;&gt;0,100,0))</f>
        <v>16.622438171186673</v>
      </c>
    </row>
    <row r="77" spans="1:7" s="16" customFormat="1" ht="12" x14ac:dyDescent="0.2">
      <c r="A77" s="79" t="s">
        <v>94</v>
      </c>
      <c r="B77" s="98">
        <f>IFERROR(B75/B74/1000,)</f>
        <v>256.03111455108359</v>
      </c>
      <c r="C77" s="98">
        <f>IFERROR(C75/C74/1000,)</f>
        <v>157.0212035469697</v>
      </c>
      <c r="D77" s="98">
        <f>IFERROR(((B77/C77)-1)*100,IF(B77+C77&lt;&gt;0,100,0))</f>
        <v>63.055121708131011</v>
      </c>
      <c r="E77" s="98">
        <f>IFERROR(E75/E74/1000,)</f>
        <v>168.52769770262705</v>
      </c>
      <c r="F77" s="98">
        <f>IFERROR(F75/F74/1000,)</f>
        <v>149.9694006234283</v>
      </c>
      <c r="G77" s="98">
        <f>IFERROR(((E77/F77)-1)*100,IF(E77+F77&lt;&gt;0,100,0))</f>
        <v>12.374722444746222</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100</v>
      </c>
      <c r="C80" s="66">
        <v>128</v>
      </c>
      <c r="D80" s="98">
        <f>IFERROR(((B80/C80)-1)*100,IF(B80+C80&lt;&gt;0,100,0))</f>
        <v>-21.875</v>
      </c>
      <c r="E80" s="66">
        <v>8493</v>
      </c>
      <c r="F80" s="66">
        <v>10836</v>
      </c>
      <c r="G80" s="98">
        <f>IFERROR(((E80/F80)-1)*100,IF(E80+F80&lt;&gt;0,100,0))</f>
        <v>-21.622369878183832</v>
      </c>
    </row>
    <row r="81" spans="1:7" s="16" customFormat="1" ht="12" x14ac:dyDescent="0.2">
      <c r="A81" s="79" t="s">
        <v>54</v>
      </c>
      <c r="B81" s="67">
        <v>5498694.8540000003</v>
      </c>
      <c r="C81" s="66">
        <v>10158197.832</v>
      </c>
      <c r="D81" s="98">
        <f>IFERROR(((B81/C81)-1)*100,IF(B81+C81&lt;&gt;0,100,0))</f>
        <v>-45.869386037371676</v>
      </c>
      <c r="E81" s="66">
        <v>738092610.66600001</v>
      </c>
      <c r="F81" s="66">
        <v>961936793.50100005</v>
      </c>
      <c r="G81" s="98">
        <f>IFERROR(((E81/F81)-1)*100,IF(E81+F81&lt;&gt;0,100,0))</f>
        <v>-23.270154998470527</v>
      </c>
    </row>
    <row r="82" spans="1:7" s="16" customFormat="1" ht="12" x14ac:dyDescent="0.2">
      <c r="A82" s="79" t="s">
        <v>55</v>
      </c>
      <c r="B82" s="67">
        <v>709517.991699951</v>
      </c>
      <c r="C82" s="66">
        <v>576742.90444000205</v>
      </c>
      <c r="D82" s="98">
        <f>IFERROR(((B82/C82)-1)*100,IF(B82+C82&lt;&gt;0,100,0))</f>
        <v>23.021538061030689</v>
      </c>
      <c r="E82" s="66">
        <v>249083106.41140199</v>
      </c>
      <c r="F82" s="66">
        <v>343820002.60736299</v>
      </c>
      <c r="G82" s="98">
        <f>IFERROR(((E82/F82)-1)*100,IF(E82+F82&lt;&gt;0,100,0))</f>
        <v>-27.554213099157309</v>
      </c>
    </row>
    <row r="83" spans="1:7" s="32" customFormat="1" x14ac:dyDescent="0.2">
      <c r="A83" s="79" t="s">
        <v>94</v>
      </c>
      <c r="B83" s="98">
        <f>IFERROR(B81/B80/1000,)</f>
        <v>54.986948540000007</v>
      </c>
      <c r="C83" s="98">
        <f>IFERROR(C81/C80/1000,)</f>
        <v>79.360920562499999</v>
      </c>
      <c r="D83" s="98">
        <f>IFERROR(((B83/C83)-1)*100,IF(B83+C83&lt;&gt;0,100,0))</f>
        <v>-30.712814127835731</v>
      </c>
      <c r="E83" s="98">
        <f>IFERROR(E81/E80/1000,)</f>
        <v>86.905994426704353</v>
      </c>
      <c r="F83" s="98">
        <f>IFERROR(F81/F80/1000,)</f>
        <v>88.772313907438175</v>
      </c>
      <c r="G83" s="98">
        <f>IFERROR(((E83/F83)-1)*100,IF(E83+F83&lt;&gt;0,100,0))</f>
        <v>-2.1023666034883481</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4087</v>
      </c>
      <c r="C86" s="64">
        <f>C68+C74+C80</f>
        <v>5257</v>
      </c>
      <c r="D86" s="98">
        <f>IFERROR(((B86/C86)-1)*100,IF(B86+C86&lt;&gt;0,100,0))</f>
        <v>-22.256039566292564</v>
      </c>
      <c r="E86" s="64">
        <f>E68+E74+E80</f>
        <v>479532</v>
      </c>
      <c r="F86" s="64">
        <f>F68+F74+F80</f>
        <v>483460</v>
      </c>
      <c r="G86" s="98">
        <f>IFERROR(((E86/F86)-1)*100,IF(E86+F86&lt;&gt;0,100,0))</f>
        <v>-0.81247673023621125</v>
      </c>
    </row>
    <row r="87" spans="1:7" s="62" customFormat="1" ht="12" x14ac:dyDescent="0.2">
      <c r="A87" s="79" t="s">
        <v>54</v>
      </c>
      <c r="B87" s="64">
        <f t="shared" ref="B87:C87" si="1">B69+B75+B81</f>
        <v>379103446.69199997</v>
      </c>
      <c r="C87" s="64">
        <f t="shared" si="1"/>
        <v>332979563.25100005</v>
      </c>
      <c r="D87" s="98">
        <f>IFERROR(((B87/C87)-1)*100,IF(B87+C87&lt;&gt;0,100,0))</f>
        <v>13.851866159795435</v>
      </c>
      <c r="E87" s="64">
        <f t="shared" ref="E87:F87" si="2">E69+E75+E81</f>
        <v>35059728442.352997</v>
      </c>
      <c r="F87" s="64">
        <f t="shared" si="2"/>
        <v>32979366497.277</v>
      </c>
      <c r="G87" s="98">
        <f>IFERROR(((E87/F87)-1)*100,IF(E87+F87&lt;&gt;0,100,0))</f>
        <v>6.3080712761652613</v>
      </c>
    </row>
    <row r="88" spans="1:7" s="62" customFormat="1" ht="12" x14ac:dyDescent="0.2">
      <c r="A88" s="79" t="s">
        <v>55</v>
      </c>
      <c r="B88" s="64">
        <f t="shared" ref="B88:C88" si="3">B70+B76+B82</f>
        <v>380873749.91553992</v>
      </c>
      <c r="C88" s="64">
        <f t="shared" si="3"/>
        <v>321087781.09798998</v>
      </c>
      <c r="D88" s="98">
        <f>IFERROR(((B88/C88)-1)*100,IF(B88+C88&lt;&gt;0,100,0))</f>
        <v>18.619820602673265</v>
      </c>
      <c r="E88" s="64">
        <f t="shared" ref="E88:F88" si="4">E70+E76+E82</f>
        <v>33744318008.600494</v>
      </c>
      <c r="F88" s="64">
        <f t="shared" si="4"/>
        <v>31316142652.423367</v>
      </c>
      <c r="G88" s="98">
        <f>IFERROR(((E88/F88)-1)*100,IF(E88+F88&lt;&gt;0,100,0))</f>
        <v>7.7537498252174597</v>
      </c>
    </row>
    <row r="89" spans="1:7" s="63" customFormat="1" x14ac:dyDescent="0.2">
      <c r="A89" s="79" t="s">
        <v>95</v>
      </c>
      <c r="B89" s="98">
        <f>IFERROR((B75/B87)*100,IF(B75+B87&lt;&gt;0,100,0))</f>
        <v>87.256447517542597</v>
      </c>
      <c r="C89" s="98">
        <f>IFERROR((C75/C87)*100,IF(C75+C87&lt;&gt;0,100,0))</f>
        <v>62.246459409811095</v>
      </c>
      <c r="D89" s="98">
        <f>IFERROR(((B89/C89)-1)*100,IF(B89+C89&lt;&gt;0,100,0))</f>
        <v>40.178972980733917</v>
      </c>
      <c r="E89" s="98">
        <f>IFERROR((E75/E87)*100,IF(E75+E87&lt;&gt;0,100,0))</f>
        <v>70.061630864139275</v>
      </c>
      <c r="F89" s="98">
        <f>IFERROR((F75/F87)*100,IF(F75+F87&lt;&gt;0,100,0))</f>
        <v>64.122017669002346</v>
      </c>
      <c r="G89" s="98">
        <f>IFERROR(((E89/F89)-1)*100,IF(E89+F89&lt;&gt;0,100,0))</f>
        <v>9.2629854939955116</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2021</v>
      </c>
      <c r="F94" s="125">
        <v>2020</v>
      </c>
      <c r="G94" s="50" t="s">
        <v>13</v>
      </c>
    </row>
    <row r="95" spans="1:7" s="16" customFormat="1" ht="13.5" x14ac:dyDescent="0.2">
      <c r="A95" s="79" t="s">
        <v>87</v>
      </c>
      <c r="B95" s="66">
        <v>4077000</v>
      </c>
      <c r="C95" s="129">
        <v>23182410.640999999</v>
      </c>
      <c r="D95" s="65">
        <f>B95-C95</f>
        <v>-19105410.640999999</v>
      </c>
      <c r="E95" s="129">
        <v>1084417790.734</v>
      </c>
      <c r="F95" s="129">
        <v>1341176336.198</v>
      </c>
      <c r="G95" s="80">
        <f>E95-F95</f>
        <v>-256758545.46399999</v>
      </c>
    </row>
    <row r="96" spans="1:7" s="16" customFormat="1" ht="13.5" x14ac:dyDescent="0.2">
      <c r="A96" s="79" t="s">
        <v>88</v>
      </c>
      <c r="B96" s="66">
        <v>5322630</v>
      </c>
      <c r="C96" s="129">
        <v>15732540.561000001</v>
      </c>
      <c r="D96" s="65">
        <f>B96-C96</f>
        <v>-10409910.561000001</v>
      </c>
      <c r="E96" s="129">
        <v>1241672893.4400001</v>
      </c>
      <c r="F96" s="129">
        <v>1394751171.072</v>
      </c>
      <c r="G96" s="80">
        <f>E96-F96</f>
        <v>-153078277.63199997</v>
      </c>
    </row>
    <row r="97" spans="1:7" s="28" customFormat="1" ht="12" x14ac:dyDescent="0.2">
      <c r="A97" s="81" t="s">
        <v>16</v>
      </c>
      <c r="B97" s="65">
        <f>B95-B96</f>
        <v>-1245630</v>
      </c>
      <c r="C97" s="65">
        <f>C95-C96</f>
        <v>7449870.0799999982</v>
      </c>
      <c r="D97" s="82"/>
      <c r="E97" s="65">
        <f>E95-E96</f>
        <v>-157255102.70600009</v>
      </c>
      <c r="F97" s="82">
        <f>F95-F96</f>
        <v>-53574834.874000072</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130">
        <v>825.79737774262401</v>
      </c>
      <c r="C104" s="131">
        <v>762.48607100854997</v>
      </c>
      <c r="D104" s="98">
        <f>IFERROR(((B104/C104)-1)*100,IF(B104+C104&lt;&gt;0,100,0))</f>
        <v>8.3032738749353676</v>
      </c>
      <c r="E104" s="84"/>
      <c r="F104" s="130">
        <v>826.21914071725803</v>
      </c>
      <c r="G104" s="130">
        <v>821.01456198754204</v>
      </c>
    </row>
    <row r="105" spans="1:7" s="16" customFormat="1" ht="12" x14ac:dyDescent="0.2">
      <c r="A105" s="79" t="s">
        <v>50</v>
      </c>
      <c r="B105" s="130">
        <v>814.88434945039296</v>
      </c>
      <c r="C105" s="131">
        <v>753.24299630617702</v>
      </c>
      <c r="D105" s="98">
        <f>IFERROR(((B105/C105)-1)*100,IF(B105+C105&lt;&gt;0,100,0))</f>
        <v>8.1834618372156775</v>
      </c>
      <c r="E105" s="84"/>
      <c r="F105" s="130">
        <v>815.42745408487394</v>
      </c>
      <c r="G105" s="130">
        <v>810.151307707961</v>
      </c>
    </row>
    <row r="106" spans="1:7" s="16" customFormat="1" ht="12" x14ac:dyDescent="0.2">
      <c r="A106" s="79" t="s">
        <v>51</v>
      </c>
      <c r="B106" s="130">
        <v>875.205296474492</v>
      </c>
      <c r="C106" s="131">
        <v>800.45669653357595</v>
      </c>
      <c r="D106" s="98">
        <f>IFERROR(((B106/C106)-1)*100,IF(B106+C106&lt;&gt;0,100,0))</f>
        <v>9.3382440629979246</v>
      </c>
      <c r="E106" s="84"/>
      <c r="F106" s="130">
        <v>875.205296474492</v>
      </c>
      <c r="G106" s="130">
        <v>870.25605000868904</v>
      </c>
    </row>
    <row r="107" spans="1:7" s="28" customFormat="1" ht="12" x14ac:dyDescent="0.2">
      <c r="A107" s="81" t="s">
        <v>52</v>
      </c>
      <c r="B107" s="85"/>
      <c r="C107" s="84"/>
      <c r="D107" s="86"/>
      <c r="E107" s="84"/>
      <c r="F107" s="71"/>
      <c r="G107" s="71"/>
    </row>
    <row r="108" spans="1:7" s="16" customFormat="1" ht="12" x14ac:dyDescent="0.2">
      <c r="A108" s="79" t="s">
        <v>56</v>
      </c>
      <c r="B108" s="130">
        <v>613.92827031379898</v>
      </c>
      <c r="C108" s="131">
        <v>587.50326275443797</v>
      </c>
      <c r="D108" s="98">
        <f>IFERROR(((B108/C108)-1)*100,IF(B108+C108&lt;&gt;0,100,0))</f>
        <v>4.4978486477624813</v>
      </c>
      <c r="E108" s="84"/>
      <c r="F108" s="130">
        <v>613.92827031379898</v>
      </c>
      <c r="G108" s="130">
        <v>613.64778262955804</v>
      </c>
    </row>
    <row r="109" spans="1:7" s="16" customFormat="1" ht="12" x14ac:dyDescent="0.2">
      <c r="A109" s="79" t="s">
        <v>57</v>
      </c>
      <c r="B109" s="130">
        <v>810.26078716033498</v>
      </c>
      <c r="C109" s="131">
        <v>783.42227759174</v>
      </c>
      <c r="D109" s="98">
        <f>IFERROR(((B109/C109)-1)*100,IF(B109+C109&lt;&gt;0,100,0))</f>
        <v>3.425803725048171</v>
      </c>
      <c r="E109" s="84"/>
      <c r="F109" s="130">
        <v>814.478779298993</v>
      </c>
      <c r="G109" s="130">
        <v>808.98940599386299</v>
      </c>
    </row>
    <row r="110" spans="1:7" s="16" customFormat="1" ht="12" x14ac:dyDescent="0.2">
      <c r="A110" s="79" t="s">
        <v>59</v>
      </c>
      <c r="B110" s="130">
        <v>930.32101442638395</v>
      </c>
      <c r="C110" s="131">
        <v>867.96733025758897</v>
      </c>
      <c r="D110" s="98">
        <f>IFERROR(((B110/C110)-1)*100,IF(B110+C110&lt;&gt;0,100,0))</f>
        <v>7.183874553238101</v>
      </c>
      <c r="E110" s="84"/>
      <c r="F110" s="130">
        <v>933.31847054359696</v>
      </c>
      <c r="G110" s="130">
        <v>923.77925981577096</v>
      </c>
    </row>
    <row r="111" spans="1:7" s="16" customFormat="1" ht="12" x14ac:dyDescent="0.2">
      <c r="A111" s="79" t="s">
        <v>58</v>
      </c>
      <c r="B111" s="130">
        <v>889.44351694619195</v>
      </c>
      <c r="C111" s="131">
        <v>796.72677841303096</v>
      </c>
      <c r="D111" s="98">
        <f>IFERROR(((B111/C111)-1)*100,IF(B111+C111&lt;&gt;0,100,0))</f>
        <v>11.63720626007323</v>
      </c>
      <c r="E111" s="84"/>
      <c r="F111" s="130">
        <v>889.44351694619195</v>
      </c>
      <c r="G111" s="130">
        <v>882.46312359890999</v>
      </c>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2021</v>
      </c>
      <c r="F117" s="125">
        <v>2020</v>
      </c>
      <c r="G117" s="50" t="s">
        <v>7</v>
      </c>
    </row>
    <row r="118" spans="1:7" s="28" customFormat="1" ht="12" x14ac:dyDescent="0.2">
      <c r="A118" s="81" t="s">
        <v>33</v>
      </c>
      <c r="B118" s="85"/>
      <c r="C118" s="85"/>
      <c r="D118" s="90"/>
      <c r="E118" s="91"/>
      <c r="F118" s="91"/>
      <c r="G118" s="92"/>
    </row>
    <row r="119" spans="1:7" s="16" customFormat="1" ht="12" x14ac:dyDescent="0.2">
      <c r="A119" s="79" t="s">
        <v>90</v>
      </c>
      <c r="B119" s="67">
        <v>0</v>
      </c>
      <c r="C119" s="66">
        <v>1</v>
      </c>
      <c r="D119" s="98">
        <f>IFERROR(((B119/C119)-1)*100,IF(B119+C119&lt;&gt;0,100,0))</f>
        <v>-100</v>
      </c>
      <c r="E119" s="66">
        <v>22</v>
      </c>
      <c r="F119" s="66">
        <v>16</v>
      </c>
      <c r="G119" s="98">
        <f>IFERROR(((E119/F119)-1)*100,IF(E119+F119&lt;&gt;0,100,0))</f>
        <v>37.5</v>
      </c>
    </row>
    <row r="120" spans="1:7" s="16" customFormat="1" ht="12" x14ac:dyDescent="0.2">
      <c r="A120" s="79" t="s">
        <v>72</v>
      </c>
      <c r="B120" s="67">
        <v>23</v>
      </c>
      <c r="C120" s="66">
        <v>70</v>
      </c>
      <c r="D120" s="98">
        <f>IFERROR(((B120/C120)-1)*100,IF(B120+C120&lt;&gt;0,100,0))</f>
        <v>-67.142857142857153</v>
      </c>
      <c r="E120" s="66">
        <v>11461</v>
      </c>
      <c r="F120" s="66">
        <v>14469</v>
      </c>
      <c r="G120" s="98">
        <f>IFERROR(((E120/F120)-1)*100,IF(E120+F120&lt;&gt;0,100,0))</f>
        <v>-20.7892736194623</v>
      </c>
    </row>
    <row r="121" spans="1:7" s="16" customFormat="1" ht="12" x14ac:dyDescent="0.2">
      <c r="A121" s="79" t="s">
        <v>74</v>
      </c>
      <c r="B121" s="67">
        <v>2</v>
      </c>
      <c r="C121" s="66">
        <v>2</v>
      </c>
      <c r="D121" s="98">
        <f>IFERROR(((B121/C121)-1)*100,IF(B121+C121&lt;&gt;0,100,0))</f>
        <v>0</v>
      </c>
      <c r="E121" s="66">
        <v>404</v>
      </c>
      <c r="F121" s="66">
        <v>440</v>
      </c>
      <c r="G121" s="98">
        <f>IFERROR(((E121/F121)-1)*100,IF(E121+F121&lt;&gt;0,100,0))</f>
        <v>-8.1818181818181799</v>
      </c>
    </row>
    <row r="122" spans="1:7" s="28" customFormat="1" ht="12" x14ac:dyDescent="0.2">
      <c r="A122" s="81" t="s">
        <v>34</v>
      </c>
      <c r="B122" s="82">
        <f>SUM(B119:B121)</f>
        <v>25</v>
      </c>
      <c r="C122" s="82">
        <f>SUM(C119:C121)</f>
        <v>73</v>
      </c>
      <c r="D122" s="98">
        <f>IFERROR(((B122/C122)-1)*100,IF(B122+C122&lt;&gt;0,100,0))</f>
        <v>-65.753424657534239</v>
      </c>
      <c r="E122" s="82">
        <f>SUM(E119:E121)</f>
        <v>11887</v>
      </c>
      <c r="F122" s="82">
        <f>SUM(F119:F121)</f>
        <v>14925</v>
      </c>
      <c r="G122" s="98">
        <f>IFERROR(((E122/F122)-1)*100,IF(E122+F122&lt;&gt;0,100,0))</f>
        <v>-20.355108877721939</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0</v>
      </c>
      <c r="C125" s="66">
        <v>32</v>
      </c>
      <c r="D125" s="98">
        <f>IFERROR(((B125/C125)-1)*100,IF(B125+C125&lt;&gt;0,100,0))</f>
        <v>-100</v>
      </c>
      <c r="E125" s="66">
        <v>1134</v>
      </c>
      <c r="F125" s="66">
        <v>1736</v>
      </c>
      <c r="G125" s="98">
        <f>IFERROR(((E125/F125)-1)*100,IF(E125+F125&lt;&gt;0,100,0))</f>
        <v>-34.677419354838712</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0</v>
      </c>
      <c r="C127" s="82">
        <f>SUM(C125:C126)</f>
        <v>32</v>
      </c>
      <c r="D127" s="98">
        <f>IFERROR(((B127/C127)-1)*100,IF(B127+C127&lt;&gt;0,100,0))</f>
        <v>-100</v>
      </c>
      <c r="E127" s="82">
        <f>SUM(E125:E126)</f>
        <v>1134</v>
      </c>
      <c r="F127" s="82">
        <f>SUM(F125:F126)</f>
        <v>1736</v>
      </c>
      <c r="G127" s="98">
        <f>IFERROR(((E127/F127)-1)*100,IF(E127+F127&lt;&gt;0,100,0))</f>
        <v>-34.677419354838712</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0</v>
      </c>
      <c r="C130" s="66">
        <v>30000</v>
      </c>
      <c r="D130" s="98">
        <f>IFERROR(((B130/C130)-1)*100,IF(B130+C130&lt;&gt;0,100,0))</f>
        <v>-100</v>
      </c>
      <c r="E130" s="66">
        <v>261815</v>
      </c>
      <c r="F130" s="66">
        <v>140105</v>
      </c>
      <c r="G130" s="98">
        <f>IFERROR(((E130/F130)-1)*100,IF(E130+F130&lt;&gt;0,100,0))</f>
        <v>86.870561364690758</v>
      </c>
    </row>
    <row r="131" spans="1:7" s="16" customFormat="1" ht="12" x14ac:dyDescent="0.2">
      <c r="A131" s="79" t="s">
        <v>72</v>
      </c>
      <c r="B131" s="67">
        <v>11785</v>
      </c>
      <c r="C131" s="66">
        <v>21966</v>
      </c>
      <c r="D131" s="98">
        <f>IFERROR(((B131/C131)-1)*100,IF(B131+C131&lt;&gt;0,100,0))</f>
        <v>-46.348902849858874</v>
      </c>
      <c r="E131" s="66">
        <v>11748215</v>
      </c>
      <c r="F131" s="66">
        <v>12345827</v>
      </c>
      <c r="G131" s="98">
        <f>IFERROR(((E131/F131)-1)*100,IF(E131+F131&lt;&gt;0,100,0))</f>
        <v>-4.8405991757376814</v>
      </c>
    </row>
    <row r="132" spans="1:7" s="16" customFormat="1" ht="12" x14ac:dyDescent="0.2">
      <c r="A132" s="79" t="s">
        <v>74</v>
      </c>
      <c r="B132" s="67">
        <v>4</v>
      </c>
      <c r="C132" s="66">
        <v>2</v>
      </c>
      <c r="D132" s="98">
        <f>IFERROR(((B132/C132)-1)*100,IF(B132+C132&lt;&gt;0,100,0))</f>
        <v>100</v>
      </c>
      <c r="E132" s="66">
        <v>17275</v>
      </c>
      <c r="F132" s="66">
        <v>24858</v>
      </c>
      <c r="G132" s="98">
        <f>IFERROR(((E132/F132)-1)*100,IF(E132+F132&lt;&gt;0,100,0))</f>
        <v>-30.505269933220692</v>
      </c>
    </row>
    <row r="133" spans="1:7" s="16" customFormat="1" ht="12" x14ac:dyDescent="0.2">
      <c r="A133" s="81" t="s">
        <v>34</v>
      </c>
      <c r="B133" s="82">
        <f>SUM(B130:B132)</f>
        <v>11789</v>
      </c>
      <c r="C133" s="82">
        <f>SUM(C130:C132)</f>
        <v>51968</v>
      </c>
      <c r="D133" s="98">
        <f>IFERROR(((B133/C133)-1)*100,IF(B133+C133&lt;&gt;0,100,0))</f>
        <v>-77.314886083743843</v>
      </c>
      <c r="E133" s="82">
        <f>SUM(E130:E132)</f>
        <v>12027305</v>
      </c>
      <c r="F133" s="82">
        <f>SUM(F130:F132)</f>
        <v>12510790</v>
      </c>
      <c r="G133" s="98">
        <f>IFERROR(((E133/F133)-1)*100,IF(E133+F133&lt;&gt;0,100,0))</f>
        <v>-3.8645441255108604</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0</v>
      </c>
      <c r="C136" s="66">
        <v>1732</v>
      </c>
      <c r="D136" s="98">
        <f>IFERROR(((B136/C136)-1)*100,)</f>
        <v>-100</v>
      </c>
      <c r="E136" s="66">
        <v>604424</v>
      </c>
      <c r="F136" s="66">
        <v>763241</v>
      </c>
      <c r="G136" s="98">
        <f>IFERROR(((E136/F136)-1)*100,)</f>
        <v>-20.808237502964332</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0</v>
      </c>
      <c r="C138" s="82">
        <f>SUM(C136:C137)</f>
        <v>1732</v>
      </c>
      <c r="D138" s="98">
        <f>IFERROR(((B138/C138)-1)*100,)</f>
        <v>-100</v>
      </c>
      <c r="E138" s="82">
        <f>SUM(E136:E137)</f>
        <v>604424</v>
      </c>
      <c r="F138" s="82">
        <f>SUM(F136:F137)</f>
        <v>763241</v>
      </c>
      <c r="G138" s="98">
        <f>IFERROR(((E138/F138)-1)*100,)</f>
        <v>-20.808237502964332</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0</v>
      </c>
      <c r="C141" s="66">
        <v>722872.5</v>
      </c>
      <c r="D141" s="98">
        <f>IFERROR(((B141/C141)-1)*100,IF(B141+C141&lt;&gt;0,100,0))</f>
        <v>-100</v>
      </c>
      <c r="E141" s="66">
        <v>6287021.1775000002</v>
      </c>
      <c r="F141" s="66">
        <v>3377788.2787500001</v>
      </c>
      <c r="G141" s="98">
        <f>IFERROR(((E141/F141)-1)*100,IF(E141+F141&lt;&gt;0,100,0))</f>
        <v>86.128337795837353</v>
      </c>
    </row>
    <row r="142" spans="1:7" s="32" customFormat="1" x14ac:dyDescent="0.2">
      <c r="A142" s="79" t="s">
        <v>72</v>
      </c>
      <c r="B142" s="67">
        <v>1123623.1738799999</v>
      </c>
      <c r="C142" s="66">
        <v>2221019.6390200001</v>
      </c>
      <c r="D142" s="98">
        <f>IFERROR(((B142/C142)-1)*100,IF(B142+C142&lt;&gt;0,100,0))</f>
        <v>-49.409579539972647</v>
      </c>
      <c r="E142" s="66">
        <v>1097748884.8289001</v>
      </c>
      <c r="F142" s="66">
        <v>1138616406.57441</v>
      </c>
      <c r="G142" s="98">
        <f>IFERROR(((E142/F142)-1)*100,IF(E142+F142&lt;&gt;0,100,0))</f>
        <v>-3.5892264953797826</v>
      </c>
    </row>
    <row r="143" spans="1:7" s="32" customFormat="1" x14ac:dyDescent="0.2">
      <c r="A143" s="79" t="s">
        <v>74</v>
      </c>
      <c r="B143" s="67">
        <v>32691.25</v>
      </c>
      <c r="C143" s="66">
        <v>15132.31</v>
      </c>
      <c r="D143" s="98">
        <f>IFERROR(((B143/C143)-1)*100,IF(B143+C143&lt;&gt;0,100,0))</f>
        <v>116.03608437839301</v>
      </c>
      <c r="E143" s="66">
        <v>101589586.34</v>
      </c>
      <c r="F143" s="66">
        <v>122512849.63</v>
      </c>
      <c r="G143" s="98">
        <f>IFERROR(((E143/F143)-1)*100,IF(E143+F143&lt;&gt;0,100,0))</f>
        <v>-17.078423490425831</v>
      </c>
    </row>
    <row r="144" spans="1:7" s="16" customFormat="1" ht="12" x14ac:dyDescent="0.2">
      <c r="A144" s="81" t="s">
        <v>34</v>
      </c>
      <c r="B144" s="82">
        <f>SUM(B141:B143)</f>
        <v>1156314.4238799999</v>
      </c>
      <c r="C144" s="82">
        <f>SUM(C141:C143)</f>
        <v>2959024.4490200002</v>
      </c>
      <c r="D144" s="98">
        <f>IFERROR(((B144/C144)-1)*100,IF(B144+C144&lt;&gt;0,100,0))</f>
        <v>-60.922444413632348</v>
      </c>
      <c r="E144" s="82">
        <f>SUM(E141:E143)</f>
        <v>1205625492.3464</v>
      </c>
      <c r="F144" s="82">
        <f>SUM(F141:F143)</f>
        <v>1264507044.48316</v>
      </c>
      <c r="G144" s="98">
        <f>IFERROR(((E144/F144)-1)*100,IF(E144+F144&lt;&gt;0,100,0))</f>
        <v>-4.6564827292699285</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0</v>
      </c>
      <c r="C147" s="66">
        <v>3100.84674</v>
      </c>
      <c r="D147" s="98">
        <f>IFERROR(((B147/C147)-1)*100,IF(B147+C147&lt;&gt;0,100,0))</f>
        <v>-100</v>
      </c>
      <c r="E147" s="66">
        <v>992522.55833000003</v>
      </c>
      <c r="F147" s="66">
        <v>1493103.0646899999</v>
      </c>
      <c r="G147" s="98">
        <f>IFERROR(((E147/F147)-1)*100,IF(E147+F147&lt;&gt;0,100,0))</f>
        <v>-33.526185713370772</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0</v>
      </c>
      <c r="C149" s="82">
        <f>SUM(C147:C148)</f>
        <v>3100.84674</v>
      </c>
      <c r="D149" s="98">
        <f>IFERROR(((B149/C149)-1)*100,IF(B149+C149&lt;&gt;0,100,0))</f>
        <v>-100</v>
      </c>
      <c r="E149" s="82">
        <f>SUM(E147:E148)</f>
        <v>992522.55833000003</v>
      </c>
      <c r="F149" s="82">
        <f>SUM(F147:F148)</f>
        <v>1493103.0646899999</v>
      </c>
      <c r="G149" s="98">
        <f>IFERROR(((E149/F149)-1)*100,IF(E149+F149&lt;&gt;0,100,0))</f>
        <v>-33.526185713370772</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215</v>
      </c>
      <c r="C152" s="66">
        <v>30000</v>
      </c>
      <c r="D152" s="98">
        <f>IFERROR(((B152/C152)-1)*100,IF(B152+C152&lt;&gt;0,100,0))</f>
        <v>-99.283333333333331</v>
      </c>
      <c r="E152" s="78"/>
      <c r="F152" s="78"/>
      <c r="G152" s="65"/>
    </row>
    <row r="153" spans="1:7" s="16" customFormat="1" ht="12" x14ac:dyDescent="0.2">
      <c r="A153" s="79" t="s">
        <v>72</v>
      </c>
      <c r="B153" s="67">
        <v>1069601</v>
      </c>
      <c r="C153" s="66">
        <v>935072</v>
      </c>
      <c r="D153" s="98">
        <f>IFERROR(((B153/C153)-1)*100,IF(B153+C153&lt;&gt;0,100,0))</f>
        <v>14.387020464734256</v>
      </c>
      <c r="E153" s="78"/>
      <c r="F153" s="78"/>
      <c r="G153" s="65"/>
    </row>
    <row r="154" spans="1:7" s="16" customFormat="1" ht="12" x14ac:dyDescent="0.2">
      <c r="A154" s="79" t="s">
        <v>74</v>
      </c>
      <c r="B154" s="67">
        <v>1708</v>
      </c>
      <c r="C154" s="66">
        <v>2307</v>
      </c>
      <c r="D154" s="98">
        <f>IFERROR(((B154/C154)-1)*100,IF(B154+C154&lt;&gt;0,100,0))</f>
        <v>-25.964456003467706</v>
      </c>
      <c r="E154" s="78"/>
      <c r="F154" s="78"/>
      <c r="G154" s="65"/>
    </row>
    <row r="155" spans="1:7" s="28" customFormat="1" ht="12" x14ac:dyDescent="0.2">
      <c r="A155" s="81" t="s">
        <v>34</v>
      </c>
      <c r="B155" s="82">
        <f>SUM(B152:B154)</f>
        <v>1071524</v>
      </c>
      <c r="C155" s="82">
        <f>SUM(C152:C154)</f>
        <v>967379</v>
      </c>
      <c r="D155" s="98">
        <f>IFERROR(((B155/C155)-1)*100,IF(B155+C155&lt;&gt;0,100,0))</f>
        <v>10.76568749166562</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126584</v>
      </c>
      <c r="C158" s="66">
        <v>134270</v>
      </c>
      <c r="D158" s="98">
        <f>IFERROR(((B158/C158)-1)*100,IF(B158+C158&lt;&gt;0,100,0))</f>
        <v>-5.7242868846354327</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126584</v>
      </c>
      <c r="C160" s="82">
        <f>SUM(C158:C159)</f>
        <v>134270</v>
      </c>
      <c r="D160" s="98">
        <f>IFERROR(((B160/C160)-1)*100,IF(B160+C160&lt;&gt;0,100,0))</f>
        <v>-5.7242868846354327</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2021</v>
      </c>
      <c r="F166" s="125">
        <v>2020</v>
      </c>
      <c r="G166" s="50" t="s">
        <v>7</v>
      </c>
    </row>
    <row r="167" spans="1:7" x14ac:dyDescent="0.2">
      <c r="A167" s="102" t="s">
        <v>33</v>
      </c>
      <c r="B167" s="104"/>
      <c r="C167" s="104"/>
      <c r="D167" s="105"/>
      <c r="E167" s="106"/>
      <c r="F167" s="106"/>
      <c r="G167" s="107"/>
    </row>
    <row r="168" spans="1:7" x14ac:dyDescent="0.2">
      <c r="A168" s="101" t="s">
        <v>31</v>
      </c>
      <c r="B168" s="112">
        <v>5512</v>
      </c>
      <c r="C168" s="113">
        <v>8740</v>
      </c>
      <c r="D168" s="111">
        <f>IFERROR(((B168/C168)-1)*100,IF(B168+C168&lt;&gt;0,100,0))</f>
        <v>-36.933638443935926</v>
      </c>
      <c r="E168" s="113">
        <v>452456</v>
      </c>
      <c r="F168" s="113">
        <v>471154</v>
      </c>
      <c r="G168" s="111">
        <f>IFERROR(((E168/F168)-1)*100,IF(E168+F168&lt;&gt;0,100,0))</f>
        <v>-3.9685538061865144</v>
      </c>
    </row>
    <row r="169" spans="1:7" x14ac:dyDescent="0.2">
      <c r="A169" s="101" t="s">
        <v>32</v>
      </c>
      <c r="B169" s="112">
        <v>37374</v>
      </c>
      <c r="C169" s="113">
        <v>58374</v>
      </c>
      <c r="D169" s="111">
        <f t="shared" ref="D169:D171" si="5">IFERROR(((B169/C169)-1)*100,IF(B169+C169&lt;&gt;0,100,0))</f>
        <v>-35.974920341247817</v>
      </c>
      <c r="E169" s="113">
        <v>3296463</v>
      </c>
      <c r="F169" s="113">
        <v>3165696</v>
      </c>
      <c r="G169" s="111">
        <f>IFERROR(((E169/F169)-1)*100,IF(E169+F169&lt;&gt;0,100,0))</f>
        <v>4.1307503942261015</v>
      </c>
    </row>
    <row r="170" spans="1:7" x14ac:dyDescent="0.2">
      <c r="A170" s="101" t="s">
        <v>92</v>
      </c>
      <c r="B170" s="112">
        <v>13073453</v>
      </c>
      <c r="C170" s="113">
        <v>17843017</v>
      </c>
      <c r="D170" s="111">
        <f t="shared" si="5"/>
        <v>-26.730703669676494</v>
      </c>
      <c r="E170" s="113">
        <v>1097249047</v>
      </c>
      <c r="F170" s="113">
        <v>896348575</v>
      </c>
      <c r="G170" s="111">
        <f>IFERROR(((E170/F170)-1)*100,IF(E170+F170&lt;&gt;0,100,0))</f>
        <v>22.413208165138208</v>
      </c>
    </row>
    <row r="171" spans="1:7" x14ac:dyDescent="0.2">
      <c r="A171" s="101" t="s">
        <v>93</v>
      </c>
      <c r="B171" s="112">
        <v>125858</v>
      </c>
      <c r="C171" s="113">
        <v>126143</v>
      </c>
      <c r="D171" s="111">
        <f t="shared" si="5"/>
        <v>-0.22593405896482732</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286</v>
      </c>
      <c r="C174" s="113">
        <v>302</v>
      </c>
      <c r="D174" s="111">
        <f t="shared" ref="D174:D177" si="6">IFERROR(((B174/C174)-1)*100,IF(B174+C174&lt;&gt;0,100,0))</f>
        <v>-5.2980132450331174</v>
      </c>
      <c r="E174" s="113">
        <v>20257</v>
      </c>
      <c r="F174" s="113">
        <v>20850</v>
      </c>
      <c r="G174" s="111">
        <f t="shared" ref="G174" si="7">IFERROR(((E174/F174)-1)*100,IF(E174+F174&lt;&gt;0,100,0))</f>
        <v>-2.8441247002398029</v>
      </c>
    </row>
    <row r="175" spans="1:7" x14ac:dyDescent="0.2">
      <c r="A175" s="101" t="s">
        <v>32</v>
      </c>
      <c r="B175" s="112">
        <v>1995</v>
      </c>
      <c r="C175" s="113">
        <v>2641</v>
      </c>
      <c r="D175" s="111">
        <f t="shared" si="6"/>
        <v>-24.460431654676263</v>
      </c>
      <c r="E175" s="113">
        <v>244015</v>
      </c>
      <c r="F175" s="113">
        <v>272664</v>
      </c>
      <c r="G175" s="111">
        <f t="shared" ref="G175" si="8">IFERROR(((E175/F175)-1)*100,IF(E175+F175&lt;&gt;0,100,0))</f>
        <v>-10.507070973799259</v>
      </c>
    </row>
    <row r="176" spans="1:7" x14ac:dyDescent="0.2">
      <c r="A176" s="101" t="s">
        <v>92</v>
      </c>
      <c r="B176" s="112">
        <v>16079</v>
      </c>
      <c r="C176" s="113">
        <v>19659</v>
      </c>
      <c r="D176" s="111">
        <f t="shared" si="6"/>
        <v>-18.210488834630446</v>
      </c>
      <c r="E176" s="113">
        <v>4258466</v>
      </c>
      <c r="F176" s="113">
        <v>2811346</v>
      </c>
      <c r="G176" s="111">
        <f t="shared" ref="G176" si="9">IFERROR(((E176/F176)-1)*100,IF(E176+F176&lt;&gt;0,100,0))</f>
        <v>51.474276022944167</v>
      </c>
    </row>
    <row r="177" spans="1:7" x14ac:dyDescent="0.2">
      <c r="A177" s="101" t="s">
        <v>93</v>
      </c>
      <c r="B177" s="112">
        <v>25140</v>
      </c>
      <c r="C177" s="113">
        <v>47071</v>
      </c>
      <c r="D177" s="111">
        <f t="shared" si="6"/>
        <v>-46.591319496080388</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2021-12-28T06:56:55Z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2021-12-28T06:04:34Z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2e9f82db-1fdd-407b-afff-c465f0caf244</vt:lpwstr>
  </property>
  <property fmtid="{D5CDD505-2E9C-101B-9397-08002B2CF9AE}" pid="8" name="MSIP_Label_66d8a90e-c522-4829-9625-db8c70f8b095_ContentBits">
    <vt:lpwstr>0</vt:lpwstr>
  </property>
</Properties>
</file>