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codeName="ThisWorkbook" defaultThemeVersion="124226"/>
  <mc:AlternateContent xmlns:mc="http://schemas.openxmlformats.org/markup-compatibility/2006">
    <mc:Choice Requires="x15">
      <x15ac:absPath xmlns:x15ac="http://schemas.microsoft.com/office/spreadsheetml/2010/11/ac" url="\\vypdcidp01.resources.jse.co.za\RW\Internal\Omega\"/>
    </mc:Choice>
  </mc:AlternateContent>
  <xr:revisionPtr revIDLastSave="0" documentId="8_{2D2AF352-371B-4AA8-AEC0-BBFE34AA5B73}" xr6:coauthVersionLast="47" xr6:coauthVersionMax="47" xr10:uidLastSave="{00000000-0000-0000-0000-000000000000}"/>
  <bookViews>
    <workbookView xWindow="4800"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<sst xmlns="http://schemas.openxmlformats.org/spreadsheetml/2006/main" count="270" uniqueCount="102">
  <si>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</si>
  <si>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</si>
  <si>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</si>
  <si>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</si>
  <si>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</si>
  <si>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</si>
  <si>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</si>
  <si>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</si>
  <si>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</si>
  <si>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</si>
  <si>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</si>
  <si>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</si>
  <si>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</si>
  <si>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</si>
  <si>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</si>
  <si>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</si>
  <si>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</si>
  <si>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</si>
  <si>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</si>
  <si>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</si>
  <si>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</si>
  <si>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</si>
  <si>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</si>
  <si>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</si>
  <si>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</si>
  <si>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</si>
  <si>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</si>
  <si>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</si>
  <si>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</si>
  <si>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</si>
  <si>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</si>
  <si>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</si>
  <si>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</si>
  <si>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</si>
  <si>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</si>
  <si>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</si>
  <si>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</si>
  <si>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</si>
  <si>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</si>
  <si>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</si>
  <si>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</si>
  <si>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</si>
  <si>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</si>
  <si>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</si>
  <si>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</si>
  <si>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</si>
  <si>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</si>
  <si>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</si>
  <si>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</si>
  <si>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</si>
  <si>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</si>
  <si>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</si>
  <si>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</si>
  <si>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</si>
  <si>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</si>
  <si>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</si>
  <si>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</si>
  <si>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</si>
  <si>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</si>
  <si>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</si>
  <si>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</si>
  <si>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</si>
  <si>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</si>
  <si>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</si>
  <si>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</si>
  <si>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</si>
  <si>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</si>
  <si>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</si>
  <si>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</si>
  <si>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</si>
  <si>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</si>
  <si>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</si>
  <si>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</si>
  <si>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</si>
  <si>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</si>
  <si>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</si>
  <si>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</si>
  <si>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</si>
  <si>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</si>
  <si>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</si>
  <si>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</si>
  <si>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</si>
  <si>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</si>
  <si>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</si>
  <si>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</si>
  <si>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</si>
  <si>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</si>
  <si>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</si>
  <si>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</si>
  <si>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</si>
  <si>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</si>
  <si>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</si>
  <si>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</si>
  <si>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</si>
  <si>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</si>
  <si>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</si>
  <si>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</si>
  <si>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</si>
  <si>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</si>
  <si>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18 March 2022</t>
  </si>
  <si>
    <t>18.03.2022</t>
  </si>
  <si>
    <t>19.03.2021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</si>
</sst>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2320181</v>
      </c>
      <c r="C11" s="67">
        <v>1745813</v>
      </c>
      <c r="D11" s="98">
        <f>IFERROR(((B11/C11)-1)*100,IF(B11+C11&lt;&gt;0,100,0))</f>
        <v>32.899743557872462</v>
      </c>
      <c r="E11" s="67">
        <v>18722227</v>
      </c>
      <c r="F11" s="67">
        <v>18733925</v>
      </c>
      <c r="G11" s="98">
        <f>IFERROR(((E11/F11)-1)*100,IF(E11+F11&lt;&gt;0,100,0))</f>
        <v>-6.2442867685230663E-2</v>
      </c>
    </row>
    <row r="12" spans="1:7" s="16" customFormat="1" ht="12" x14ac:dyDescent="0.2">
      <c r="A12" s="64" t="s">
        <v>9</v>
      </c>
      <c r="B12" s="67">
        <v>2669778.8309999998</v>
      </c>
      <c r="C12" s="67">
        <v>3698483.0890000002</v>
      </c>
      <c r="D12" s="98">
        <f>IFERROR(((B12/C12)-1)*100,IF(B12+C12&lt;&gt;0,100,0))</f>
        <v>-27.814220945326607</v>
      </c>
      <c r="E12" s="67">
        <v>19199695.331999999</v>
      </c>
      <c r="F12" s="67">
        <v>33050291.350000001</v>
      </c>
      <c r="G12" s="98">
        <f>IFERROR(((E12/F12)-1)*100,IF(E12+F12&lt;&gt;0,100,0))</f>
        <v>-41.907636672013794</v>
      </c>
    </row>
    <row r="13" spans="1:7" s="16" customFormat="1" ht="12" x14ac:dyDescent="0.2">
      <c r="A13" s="64" t="s">
        <v>10</v>
      </c>
      <c r="B13" s="67">
        <v>257567059.84202</v>
      </c>
      <c r="C13" s="67">
        <v>168524991.07110101</v>
      </c>
      <c r="D13" s="98">
        <f>IFERROR(((B13/C13)-1)*100,IF(B13+C13&lt;&gt;0,100,0))</f>
        <v>52.836121340218313</v>
      </c>
      <c r="E13" s="67">
        <v>1438638141.43979</v>
      </c>
      <c r="F13" s="67">
        <v>1328561154.9586999</v>
      </c>
      <c r="G13" s="98">
        <f>IFERROR(((E13/F13)-1)*100,IF(E13+F13&lt;&gt;0,100,0))</f>
        <v>8.2854286436300217</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637</v>
      </c>
      <c r="C16" s="67">
        <v>260</v>
      </c>
      <c r="D16" s="98">
        <f>IFERROR(((B16/C16)-1)*100,IF(B16+C16&lt;&gt;0,100,0))</f>
        <v>145.00000000000003</v>
      </c>
      <c r="E16" s="67">
        <v>4486</v>
      </c>
      <c r="F16" s="67">
        <v>3709</v>
      </c>
      <c r="G16" s="98">
        <f>IFERROR(((E16/F16)-1)*100,IF(E16+F16&lt;&gt;0,100,0))</f>
        <v>20.949042868697767</v>
      </c>
    </row>
    <row r="17" spans="1:7" s="16" customFormat="1" ht="12" x14ac:dyDescent="0.2">
      <c r="A17" s="64" t="s">
        <v>9</v>
      </c>
      <c r="B17" s="67">
        <v>208943.23</v>
      </c>
      <c r="C17" s="67">
        <v>227130.70699999999</v>
      </c>
      <c r="D17" s="98">
        <f>IFERROR(((B17/C17)-1)*100,IF(B17+C17&lt;&gt;0,100,0))</f>
        <v>-8.0074936763173898</v>
      </c>
      <c r="E17" s="67">
        <v>1883171.6129999999</v>
      </c>
      <c r="F17" s="67">
        <v>3401183.3119999999</v>
      </c>
      <c r="G17" s="98">
        <f>IFERROR(((E17/F17)-1)*100,IF(E17+F17&lt;&gt;0,100,0))</f>
        <v>-44.631869550934688</v>
      </c>
    </row>
    <row r="18" spans="1:7" s="16" customFormat="1" ht="12" x14ac:dyDescent="0.2">
      <c r="A18" s="64" t="s">
        <v>10</v>
      </c>
      <c r="B18" s="67">
        <v>17955704.8355559</v>
      </c>
      <c r="C18" s="67">
        <v>6454350.5952319</v>
      </c>
      <c r="D18" s="98">
        <f>IFERROR(((B18/C18)-1)*100,IF(B18+C18&lt;&gt;0,100,0))</f>
        <v>178.19537489674846</v>
      </c>
      <c r="E18" s="67">
        <v>117895595.51005</v>
      </c>
      <c r="F18" s="67">
        <v>88007908.334990799</v>
      </c>
      <c r="G18" s="98">
        <f>IFERROR(((E18/F18)-1)*100,IF(E18+F18&lt;&gt;0,100,0))</f>
        <v>33.960228961805974</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35807269.566339999</v>
      </c>
      <c r="C24" s="66">
        <v>26960349.46009</v>
      </c>
      <c r="D24" s="65">
        <f>B24-C24</f>
        <v>8846920.1062499993</v>
      </c>
      <c r="E24" s="67">
        <v>231122830.27004001</v>
      </c>
      <c r="F24" s="67">
        <v>254061097.49496999</v>
      </c>
      <c r="G24" s="65">
        <f>E24-F24</f>
        <v>-22938267.224929988</v>
      </c>
    </row>
    <row r="25" spans="1:7" s="16" customFormat="1" ht="12" x14ac:dyDescent="0.2">
      <c r="A25" s="68" t="s">
        <v>15</v>
      </c>
      <c r="B25" s="66">
        <v>31714891.171319999</v>
      </c>
      <c r="C25" s="66">
        <v>27351750.006659999</v>
      </c>
      <c r="D25" s="65">
        <f>B25-C25</f>
        <v>4363141.1646599993</v>
      </c>
      <c r="E25" s="67">
        <v>204084875.76019001</v>
      </c>
      <c r="F25" s="67">
        <v>263846447.62534001</v>
      </c>
      <c r="G25" s="65">
        <f>E25-F25</f>
        <v>-59761571.865150005</v>
      </c>
    </row>
    <row r="26" spans="1:7" s="28" customFormat="1" ht="12" x14ac:dyDescent="0.2">
      <c r="A26" s="69" t="s">
        <v>16</v>
      </c>
      <c r="B26" s="70">
        <f>B24-B25</f>
        <v>4092378.3950200006</v>
      </c>
      <c r="C26" s="70">
        <f>C24-C25</f>
        <v>-391400.54656999931</v>
      </c>
      <c r="D26" s="70"/>
      <c r="E26" s="70">
        <f>E24-E25</f>
        <v>27037954.509849995</v>
      </c>
      <c r="F26" s="70">
        <f>F24-F25</f>
        <v>-9785350.1303700209</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74847.628167749994</v>
      </c>
      <c r="C33" s="132">
        <v>65911.266099050001</v>
      </c>
      <c r="D33" s="98">
        <f t="shared" ref="D33:D42" si="0">IFERROR(((B33/C33)-1)*100,IF(B33+C33&lt;&gt;0,100,0))</f>
        <v>13.558170852416374</v>
      </c>
      <c r="E33" s="64"/>
      <c r="F33" s="132">
        <v>74921.53</v>
      </c>
      <c r="G33" s="132">
        <v>69556.990000000005</v>
      </c>
    </row>
    <row r="34" spans="1:7" s="16" customFormat="1" ht="12" x14ac:dyDescent="0.2">
      <c r="A34" s="64" t="s">
        <v>23</v>
      </c>
      <c r="B34" s="132">
        <v>82247.321309089995</v>
      </c>
      <c r="C34" s="132">
        <v>69070.31518197</v>
      </c>
      <c r="D34" s="98">
        <f t="shared" si="0"/>
        <v>19.077669028155377</v>
      </c>
      <c r="E34" s="64"/>
      <c r="F34" s="132">
        <v>82470.31</v>
      </c>
      <c r="G34" s="132">
        <v>77416.47</v>
      </c>
    </row>
    <row r="35" spans="1:7" s="16" customFormat="1" ht="12" x14ac:dyDescent="0.2">
      <c r="A35" s="64" t="s">
        <v>24</v>
      </c>
      <c r="B35" s="132">
        <v>66933.028193670005</v>
      </c>
      <c r="C35" s="132">
        <v>52988.559519889997</v>
      </c>
      <c r="D35" s="98">
        <f t="shared" si="0"/>
        <v>26.31599877431232</v>
      </c>
      <c r="E35" s="64"/>
      <c r="F35" s="132">
        <v>67019.44</v>
      </c>
      <c r="G35" s="132">
        <v>63685.25</v>
      </c>
    </row>
    <row r="36" spans="1:7" s="16" customFormat="1" ht="12" x14ac:dyDescent="0.2">
      <c r="A36" s="64" t="s">
        <v>25</v>
      </c>
      <c r="B36" s="132">
        <v>68275.270739970001</v>
      </c>
      <c r="C36" s="132">
        <v>60313.398343510002</v>
      </c>
      <c r="D36" s="98">
        <f t="shared" si="0"/>
        <v>13.200835328684036</v>
      </c>
      <c r="E36" s="64"/>
      <c r="F36" s="132">
        <v>68388.289999999994</v>
      </c>
      <c r="G36" s="132">
        <v>63211.67</v>
      </c>
    </row>
    <row r="37" spans="1:7" s="16" customFormat="1" ht="12" x14ac:dyDescent="0.2">
      <c r="A37" s="64" t="s">
        <v>79</v>
      </c>
      <c r="B37" s="132">
        <v>80692.990218849998</v>
      </c>
      <c r="C37" s="132">
        <v>66192.753084719996</v>
      </c>
      <c r="D37" s="98">
        <f t="shared" si="0"/>
        <v>21.906079530445233</v>
      </c>
      <c r="E37" s="64"/>
      <c r="F37" s="132">
        <v>82784.649999999994</v>
      </c>
      <c r="G37" s="132">
        <v>76621.06</v>
      </c>
    </row>
    <row r="38" spans="1:7" s="16" customFormat="1" ht="12" x14ac:dyDescent="0.2">
      <c r="A38" s="64" t="s">
        <v>26</v>
      </c>
      <c r="B38" s="132">
        <v>83556.352174269996</v>
      </c>
      <c r="C38" s="132">
        <v>86583.397815930002</v>
      </c>
      <c r="D38" s="98">
        <f t="shared" si="0"/>
        <v>-3.4961040084096506</v>
      </c>
      <c r="E38" s="64"/>
      <c r="F38" s="132">
        <v>83556.350000000006</v>
      </c>
      <c r="G38" s="132">
        <v>74444.259999999995</v>
      </c>
    </row>
    <row r="39" spans="1:7" s="16" customFormat="1" ht="12" x14ac:dyDescent="0.2">
      <c r="A39" s="64" t="s">
        <v>27</v>
      </c>
      <c r="B39" s="132">
        <v>16848.300658460001</v>
      </c>
      <c r="C39" s="132">
        <v>12117.303426140001</v>
      </c>
      <c r="D39" s="98">
        <f t="shared" si="0"/>
        <v>39.043317361469022</v>
      </c>
      <c r="E39" s="64"/>
      <c r="F39" s="132">
        <v>17179.689999999999</v>
      </c>
      <c r="G39" s="132">
        <v>15887.05</v>
      </c>
    </row>
    <row r="40" spans="1:7" s="16" customFormat="1" ht="12" x14ac:dyDescent="0.2">
      <c r="A40" s="64" t="s">
        <v>28</v>
      </c>
      <c r="B40" s="132">
        <v>87730.866684170003</v>
      </c>
      <c r="C40" s="132">
        <v>82053.336556099996</v>
      </c>
      <c r="D40" s="98">
        <f t="shared" si="0"/>
        <v>6.9193165888973507</v>
      </c>
      <c r="E40" s="64"/>
      <c r="F40" s="132">
        <v>87749</v>
      </c>
      <c r="G40" s="132">
        <v>79503.47</v>
      </c>
    </row>
    <row r="41" spans="1:7" s="16" customFormat="1" ht="12" x14ac:dyDescent="0.2">
      <c r="A41" s="64" t="s">
        <v>29</v>
      </c>
      <c r="B41" s="72"/>
      <c r="C41" s="132">
        <v>3732.9823051899998</v>
      </c>
      <c r="D41" s="98">
        <f t="shared" si="0"/>
        <v>-100</v>
      </c>
      <c r="E41" s="64"/>
      <c r="F41" s="72"/>
      <c r="G41" s="72"/>
    </row>
    <row r="42" spans="1:7" s="16" customFormat="1" ht="12" x14ac:dyDescent="0.2">
      <c r="A42" s="64" t="s">
        <v>78</v>
      </c>
      <c r="B42" s="132">
        <v>1355.13009966</v>
      </c>
      <c r="C42" s="132">
        <v>1119.2989860600001</v>
      </c>
      <c r="D42" s="98">
        <f t="shared" si="0"/>
        <v>21.069536963500667</v>
      </c>
      <c r="E42" s="64"/>
      <c r="F42" s="132">
        <v>1422.02</v>
      </c>
      <c r="G42" s="132">
        <v>1312.93</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21427.1498491899</v>
      </c>
      <c r="D48" s="72"/>
      <c r="E48" s="133">
        <v>19084.997421173601</v>
      </c>
      <c r="F48" s="72"/>
      <c r="G48" s="98">
        <f>IFERROR(((C48/E48)-1)*100,IF(C48+E48&lt;&gt;0,100,0))</f>
        <v>12.272217681401564</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2833</v>
      </c>
      <c r="D54" s="75"/>
      <c r="E54" s="134">
        <v>1426854</v>
      </c>
      <c r="F54" s="134">
        <v>167217482.66</v>
      </c>
      <c r="G54" s="134">
        <v>10053475.872</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6916</v>
      </c>
      <c r="C68" s="66">
        <v>7210</v>
      </c>
      <c r="D68" s="98">
        <f>IFERROR(((B68/C68)-1)*100,IF(B68+C68&lt;&gt;0,100,0))</f>
        <v>-4.0776699029126178</v>
      </c>
      <c r="E68" s="66">
        <v>71635</v>
      </c>
      <c r="F68" s="66">
        <v>81980</v>
      </c>
      <c r="G68" s="98">
        <f>IFERROR(((E68/F68)-1)*100,IF(E68+F68&lt;&gt;0,100,0))</f>
        <v>-12.618931446694315</v>
      </c>
    </row>
    <row r="69" spans="1:7" s="16" customFormat="1" ht="12" x14ac:dyDescent="0.2">
      <c r="A69" s="79" t="s">
        <v>54</v>
      </c>
      <c r="B69" s="67">
        <v>216524471.68700001</v>
      </c>
      <c r="C69" s="66">
        <v>174937001.21700001</v>
      </c>
      <c r="D69" s="98">
        <f>IFERROR(((B69/C69)-1)*100,IF(B69+C69&lt;&gt;0,100,0))</f>
        <v>23.772826892358225</v>
      </c>
      <c r="E69" s="66">
        <v>2247704899.7210002</v>
      </c>
      <c r="F69" s="66">
        <v>2582403608.388</v>
      </c>
      <c r="G69" s="98">
        <f>IFERROR(((E69/F69)-1)*100,IF(E69+F69&lt;&gt;0,100,0))</f>
        <v>-12.960743532879704</v>
      </c>
    </row>
    <row r="70" spans="1:7" s="62" customFormat="1" ht="12" x14ac:dyDescent="0.2">
      <c r="A70" s="79" t="s">
        <v>55</v>
      </c>
      <c r="B70" s="67">
        <v>206093515.98025</v>
      </c>
      <c r="C70" s="66">
        <v>171742731.23636001</v>
      </c>
      <c r="D70" s="98">
        <f>IFERROR(((B70/C70)-1)*100,IF(B70+C70&lt;&gt;0,100,0))</f>
        <v>20.00130340108246</v>
      </c>
      <c r="E70" s="66">
        <v>2198342571.6482</v>
      </c>
      <c r="F70" s="66">
        <v>2546236457.7852802</v>
      </c>
      <c r="G70" s="98">
        <f>IFERROR(((E70/F70)-1)*100,IF(E70+F70&lt;&gt;0,100,0))</f>
        <v>-13.663062795027248</v>
      </c>
    </row>
    <row r="71" spans="1:7" s="16" customFormat="1" ht="12" x14ac:dyDescent="0.2">
      <c r="A71" s="79" t="s">
        <v>94</v>
      </c>
      <c r="B71" s="98">
        <f>IFERROR(B69/B68/1000,)</f>
        <v>31.307760509976866</v>
      </c>
      <c r="C71" s="98">
        <f>IFERROR(C69/C68/1000,)</f>
        <v>24.263106964909849</v>
      </c>
      <c r="D71" s="98">
        <f>IFERROR(((B71/C71)-1)*100,IF(B71+C71&lt;&gt;0,100,0))</f>
        <v>29.03442479668923</v>
      </c>
      <c r="E71" s="98">
        <f>IFERROR(E69/E68/1000,)</f>
        <v>31.377188521267541</v>
      </c>
      <c r="F71" s="98">
        <f>IFERROR(F69/F68/1000,)</f>
        <v>31.500409958380093</v>
      </c>
      <c r="G71" s="98">
        <f>IFERROR(((E71/F71)-1)*100,IF(E71+F71&lt;&gt;0,100,0))</f>
        <v>-0.39117407448143737</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2776</v>
      </c>
      <c r="C74" s="66">
        <v>2668</v>
      </c>
      <c r="D74" s="98">
        <f>IFERROR(((B74/C74)-1)*100,IF(B74+C74&lt;&gt;0,100,0))</f>
        <v>4.0479760119940034</v>
      </c>
      <c r="E74" s="66">
        <v>29813</v>
      </c>
      <c r="F74" s="66">
        <v>30536</v>
      </c>
      <c r="G74" s="98">
        <f>IFERROR(((E74/F74)-1)*100,IF(E74+F74&lt;&gt;0,100,0))</f>
        <v>-2.3676971443542083</v>
      </c>
    </row>
    <row r="75" spans="1:7" s="16" customFormat="1" ht="12" x14ac:dyDescent="0.2">
      <c r="A75" s="79" t="s">
        <v>54</v>
      </c>
      <c r="B75" s="67">
        <v>577960895.82000005</v>
      </c>
      <c r="C75" s="66">
        <v>463163295.59600002</v>
      </c>
      <c r="D75" s="98">
        <f>IFERROR(((B75/C75)-1)*100,IF(B75+C75&lt;&gt;0,100,0))</f>
        <v>24.785556479875659</v>
      </c>
      <c r="E75" s="66">
        <v>6024521132.8620005</v>
      </c>
      <c r="F75" s="66">
        <v>4699054134.3269997</v>
      </c>
      <c r="G75" s="98">
        <f>IFERROR(((E75/F75)-1)*100,IF(E75+F75&lt;&gt;0,100,0))</f>
        <v>28.207102124071071</v>
      </c>
    </row>
    <row r="76" spans="1:7" s="16" customFormat="1" ht="12" x14ac:dyDescent="0.2">
      <c r="A76" s="79" t="s">
        <v>55</v>
      </c>
      <c r="B76" s="67">
        <v>525471815.89310002</v>
      </c>
      <c r="C76" s="66">
        <v>442734615.68005002</v>
      </c>
      <c r="D76" s="98">
        <f>IFERROR(((B76/C76)-1)*100,IF(B76+C76&lt;&gt;0,100,0))</f>
        <v>18.687764019979291</v>
      </c>
      <c r="E76" s="66">
        <v>5766034060.2126198</v>
      </c>
      <c r="F76" s="66">
        <v>4577868869.91471</v>
      </c>
      <c r="G76" s="98">
        <f>IFERROR(((E76/F76)-1)*100,IF(E76+F76&lt;&gt;0,100,0))</f>
        <v>25.954548373074005</v>
      </c>
    </row>
    <row r="77" spans="1:7" s="16" customFormat="1" ht="12" x14ac:dyDescent="0.2">
      <c r="A77" s="79" t="s">
        <v>94</v>
      </c>
      <c r="B77" s="98">
        <f>IFERROR(B75/B74/1000,)</f>
        <v>208.19916996397694</v>
      </c>
      <c r="C77" s="98">
        <f>IFERROR(C75/C74/1000,)</f>
        <v>173.59943613043481</v>
      </c>
      <c r="D77" s="98">
        <f>IFERROR(((B77/C77)-1)*100,IF(B77+C77&lt;&gt;0,100,0))</f>
        <v>19.930786991465489</v>
      </c>
      <c r="E77" s="98">
        <f>IFERROR(E75/E74/1000,)</f>
        <v>202.07698429752125</v>
      </c>
      <c r="F77" s="98">
        <f>IFERROR(F75/F74/1000,)</f>
        <v>153.88571307070342</v>
      </c>
      <c r="G77" s="98">
        <f>IFERROR(((E77/F77)-1)*100,IF(E77+F77&lt;&gt;0,100,0))</f>
        <v>31.316273788636995</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223</v>
      </c>
      <c r="C80" s="66">
        <v>124</v>
      </c>
      <c r="D80" s="98">
        <f>IFERROR(((B80/C80)-1)*100,IF(B80+C80&lt;&gt;0,100,0))</f>
        <v>79.838709677419345</v>
      </c>
      <c r="E80" s="66">
        <v>2166</v>
      </c>
      <c r="F80" s="66">
        <v>2341</v>
      </c>
      <c r="G80" s="98">
        <f>IFERROR(((E80/F80)-1)*100,IF(E80+F80&lt;&gt;0,100,0))</f>
        <v>-7.4754378470738958</v>
      </c>
    </row>
    <row r="81" spans="1:7" s="16" customFormat="1" ht="12" x14ac:dyDescent="0.2">
      <c r="A81" s="79" t="s">
        <v>54</v>
      </c>
      <c r="B81" s="67">
        <v>19652835.817000002</v>
      </c>
      <c r="C81" s="66">
        <v>11762952.24</v>
      </c>
      <c r="D81" s="98">
        <f>IFERROR(((B81/C81)-1)*100,IF(B81+C81&lt;&gt;0,100,0))</f>
        <v>67.074008429366884</v>
      </c>
      <c r="E81" s="66">
        <v>247620152.759</v>
      </c>
      <c r="F81" s="66">
        <v>180381351.266</v>
      </c>
      <c r="G81" s="98">
        <f>IFERROR(((E81/F81)-1)*100,IF(E81+F81&lt;&gt;0,100,0))</f>
        <v>37.275916285739562</v>
      </c>
    </row>
    <row r="82" spans="1:7" s="16" customFormat="1" ht="12" x14ac:dyDescent="0.2">
      <c r="A82" s="79" t="s">
        <v>55</v>
      </c>
      <c r="B82" s="67">
        <v>5250545.1799697299</v>
      </c>
      <c r="C82" s="66">
        <v>6590832.0199501999</v>
      </c>
      <c r="D82" s="98">
        <f>IFERROR(((B82/C82)-1)*100,IF(B82+C82&lt;&gt;0,100,0))</f>
        <v>-20.335624332762126</v>
      </c>
      <c r="E82" s="66">
        <v>146010050.41817099</v>
      </c>
      <c r="F82" s="66">
        <v>67216129.730901405</v>
      </c>
      <c r="G82" s="98">
        <f>IFERROR(((E82/F82)-1)*100,IF(E82+F82&lt;&gt;0,100,0))</f>
        <v>117.22472121307739</v>
      </c>
    </row>
    <row r="83" spans="1:7" s="32" customFormat="1" x14ac:dyDescent="0.2">
      <c r="A83" s="79" t="s">
        <v>94</v>
      </c>
      <c r="B83" s="98">
        <f>IFERROR(B81/B80/1000,)</f>
        <v>88.129308596412571</v>
      </c>
      <c r="C83" s="98">
        <f>IFERROR(C81/C80/1000,)</f>
        <v>94.862518064516138</v>
      </c>
      <c r="D83" s="98">
        <f>IFERROR(((B83/C83)-1)*100,IF(B83+C83&lt;&gt;0,100,0))</f>
        <v>-7.0978607836704288</v>
      </c>
      <c r="E83" s="98">
        <f>IFERROR(E81/E80/1000,)</f>
        <v>114.32140016574331</v>
      </c>
      <c r="F83" s="98">
        <f>IFERROR(F81/F80/1000,)</f>
        <v>77.053118866296458</v>
      </c>
      <c r="G83" s="98">
        <f>IFERROR(((E83/F83)-1)*100,IF(E83+F83&lt;&gt;0,100,0))</f>
        <v>48.36699908814235</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9915</v>
      </c>
      <c r="C86" s="64">
        <f>C68+C74+C80</f>
        <v>10002</v>
      </c>
      <c r="D86" s="98">
        <f>IFERROR(((B86/C86)-1)*100,IF(B86+C86&lt;&gt;0,100,0))</f>
        <v>-0.86982603479304199</v>
      </c>
      <c r="E86" s="64">
        <f>E68+E74+E80</f>
        <v>103614</v>
      </c>
      <c r="F86" s="64">
        <f>F68+F74+F80</f>
        <v>114857</v>
      </c>
      <c r="G86" s="98">
        <f>IFERROR(((E86/F86)-1)*100,IF(E86+F86&lt;&gt;0,100,0))</f>
        <v>-9.7886937670320524</v>
      </c>
    </row>
    <row r="87" spans="1:7" s="62" customFormat="1" ht="12" x14ac:dyDescent="0.2">
      <c r="A87" s="79" t="s">
        <v>54</v>
      </c>
      <c r="B87" s="64">
        <f t="shared" ref="B87:C87" si="1">B69+B75+B81</f>
        <v>814138203.32400012</v>
      </c>
      <c r="C87" s="64">
        <f t="shared" si="1"/>
        <v>649863249.05299997</v>
      </c>
      <c r="D87" s="98">
        <f>IFERROR(((B87/C87)-1)*100,IF(B87+C87&lt;&gt;0,100,0))</f>
        <v>25.27838810863463</v>
      </c>
      <c r="E87" s="64">
        <f t="shared" ref="E87:F87" si="2">E69+E75+E81</f>
        <v>8519846185.342</v>
      </c>
      <c r="F87" s="64">
        <f t="shared" si="2"/>
        <v>7461839093.9809999</v>
      </c>
      <c r="G87" s="98">
        <f>IFERROR(((E87/F87)-1)*100,IF(E87+F87&lt;&gt;0,100,0))</f>
        <v>14.178905200655279</v>
      </c>
    </row>
    <row r="88" spans="1:7" s="62" customFormat="1" ht="12" x14ac:dyDescent="0.2">
      <c r="A88" s="79" t="s">
        <v>55</v>
      </c>
      <c r="B88" s="64">
        <f t="shared" ref="B88:C88" si="3">B70+B76+B82</f>
        <v>736815877.05331981</v>
      </c>
      <c r="C88" s="64">
        <f t="shared" si="3"/>
        <v>621068178.93636012</v>
      </c>
      <c r="D88" s="98">
        <f>IFERROR(((B88/C88)-1)*100,IF(B88+C88&lt;&gt;0,100,0))</f>
        <v>18.636874668927472</v>
      </c>
      <c r="E88" s="64">
        <f t="shared" ref="E88:F88" si="4">E70+E76+E82</f>
        <v>8110386682.2789907</v>
      </c>
      <c r="F88" s="64">
        <f t="shared" si="4"/>
        <v>7191321457.430892</v>
      </c>
      <c r="G88" s="98">
        <f>IFERROR(((E88/F88)-1)*100,IF(E88+F88&lt;&gt;0,100,0))</f>
        <v>12.780199443016361</v>
      </c>
    </row>
    <row r="89" spans="1:7" s="63" customFormat="1" x14ac:dyDescent="0.2">
      <c r="A89" s="79" t="s">
        <v>95</v>
      </c>
      <c r="B89" s="98">
        <f>IFERROR((B75/B87)*100,IF(B75+B87&lt;&gt;0,100,0))</f>
        <v>70.990514074916916</v>
      </c>
      <c r="C89" s="98">
        <f>IFERROR((C75/C87)*100,IF(C75+C87&lt;&gt;0,100,0))</f>
        <v>71.270886031936001</v>
      </c>
      <c r="D89" s="98">
        <f>IFERROR(((B89/C89)-1)*100,IF(B89+C89&lt;&gt;0,100,0))</f>
        <v>-0.39338918403996059</v>
      </c>
      <c r="E89" s="98">
        <f>IFERROR((E75/E87)*100,IF(E75+E87&lt;&gt;0,100,0))</f>
        <v>70.711618517560908</v>
      </c>
      <c r="F89" s="98">
        <f>IFERROR((F75/F87)*100,IF(F75+F87&lt;&gt;0,100,0))</f>
        <v>62.974476870151676</v>
      </c>
      <c r="G89" s="98">
        <f>IFERROR(((E89/F89)-1)*100,IF(E89+F89&lt;&gt;0,100,0))</f>
        <v>12.286154696231289</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61068753.928999998</v>
      </c>
      <c r="C97" s="135">
        <v>60171651.061999999</v>
      </c>
      <c r="D97" s="65">
        <f>B97-C97</f>
        <v>897102.86699999869</v>
      </c>
      <c r="E97" s="135">
        <v>721459349.89100003</v>
      </c>
      <c r="F97" s="135">
        <v>781734373.97300005</v>
      </c>
      <c r="G97" s="80">
        <f>E97-F97</f>
        <v>-60275024.082000017</v>
      </c>
    </row>
    <row r="98" spans="1:7" s="62" customFormat="1" ht="13.5" x14ac:dyDescent="0.2">
      <c r="A98" s="114" t="s">
        <v>88</v>
      </c>
      <c r="B98" s="66">
        <v>63880695.784000002</v>
      </c>
      <c r="C98" s="135">
        <v>61627526.923</v>
      </c>
      <c r="D98" s="65">
        <f>B98-C98</f>
        <v>2253168.8610000014</v>
      </c>
      <c r="E98" s="135">
        <v>709221570.70599997</v>
      </c>
      <c r="F98" s="135">
        <v>763798053.49399996</v>
      </c>
      <c r="G98" s="80">
        <f>E98-F98</f>
        <v>-54576482.787999988</v>
      </c>
    </row>
    <row r="99" spans="1:7" s="62" customFormat="1" ht="12" x14ac:dyDescent="0.2">
      <c r="A99" s="115" t="s">
        <v>16</v>
      </c>
      <c r="B99" s="65">
        <f>B97-B98</f>
        <v>-2811941.8550000042</v>
      </c>
      <c r="C99" s="65">
        <f>C97-C98</f>
        <v>-1455875.8610000014</v>
      </c>
      <c r="D99" s="82"/>
      <c r="E99" s="65">
        <f>E97-E98</f>
        <v>12237779.185000062</v>
      </c>
      <c r="F99" s="82">
        <f>F97-F98</f>
        <v>17936320.479000092</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28233875.416999999</v>
      </c>
      <c r="C102" s="135">
        <v>20424397.613000002</v>
      </c>
      <c r="D102" s="65">
        <f>B102-C102</f>
        <v>7809477.8039999977</v>
      </c>
      <c r="E102" s="135">
        <v>277816635.70499998</v>
      </c>
      <c r="F102" s="135">
        <v>304119254.65700001</v>
      </c>
      <c r="G102" s="80">
        <f>E102-F102</f>
        <v>-26302618.952000022</v>
      </c>
    </row>
    <row r="103" spans="1:7" s="16" customFormat="1" ht="13.5" x14ac:dyDescent="0.2">
      <c r="A103" s="79" t="s">
        <v>88</v>
      </c>
      <c r="B103" s="66">
        <v>27689886.421999998</v>
      </c>
      <c r="C103" s="135">
        <v>20213921.806000002</v>
      </c>
      <c r="D103" s="65">
        <f>B103-C103</f>
        <v>7475964.6159999967</v>
      </c>
      <c r="E103" s="135">
        <v>325031002.40899998</v>
      </c>
      <c r="F103" s="135">
        <v>335276642.91399997</v>
      </c>
      <c r="G103" s="80">
        <f>E103-F103</f>
        <v>-10245640.504999995</v>
      </c>
    </row>
    <row r="104" spans="1:7" s="28" customFormat="1" ht="12" x14ac:dyDescent="0.2">
      <c r="A104" s="81" t="s">
        <v>16</v>
      </c>
      <c r="B104" s="65">
        <f>B102-B103</f>
        <v>543988.99500000104</v>
      </c>
      <c r="C104" s="65">
        <f>C102-C103</f>
        <v>210475.80700000003</v>
      </c>
      <c r="D104" s="82"/>
      <c r="E104" s="65">
        <f>E102-E103</f>
        <v>-47214366.703999996</v>
      </c>
      <c r="F104" s="82">
        <f>F102-F103</f>
        <v>-31157388.256999969</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828.17987378671899</v>
      </c>
      <c r="C111" s="137">
        <v>746.97529055349503</v>
      </c>
      <c r="D111" s="98">
        <f>IFERROR(((B111/C111)-1)*100,IF(B111+C111&lt;&gt;0,100,0))</f>
        <v>10.871120405208167</v>
      </c>
      <c r="E111" s="84"/>
      <c r="F111" s="136">
        <v>834.94554743245203</v>
      </c>
      <c r="G111" s="136">
        <v>820.09044847277005</v>
      </c>
    </row>
    <row r="112" spans="1:7" s="16" customFormat="1" ht="12" x14ac:dyDescent="0.2">
      <c r="A112" s="79" t="s">
        <v>50</v>
      </c>
      <c r="B112" s="136">
        <v>816.81618005731798</v>
      </c>
      <c r="C112" s="137">
        <v>738.44649540719502</v>
      </c>
      <c r="D112" s="98">
        <f>IFERROR(((B112/C112)-1)*100,IF(B112+C112&lt;&gt;0,100,0))</f>
        <v>10.612777653837767</v>
      </c>
      <c r="E112" s="84"/>
      <c r="F112" s="136">
        <v>823.53499583791597</v>
      </c>
      <c r="G112" s="136">
        <v>808.79442059406301</v>
      </c>
    </row>
    <row r="113" spans="1:7" s="16" customFormat="1" ht="12" x14ac:dyDescent="0.2">
      <c r="A113" s="79" t="s">
        <v>51</v>
      </c>
      <c r="B113" s="136">
        <v>882.23197616514506</v>
      </c>
      <c r="C113" s="137">
        <v>780.26994372834497</v>
      </c>
      <c r="D113" s="98">
        <f>IFERROR(((B113/C113)-1)*100,IF(B113+C113&lt;&gt;0,100,0))</f>
        <v>13.067533006538401</v>
      </c>
      <c r="E113" s="84"/>
      <c r="F113" s="136">
        <v>888.86712304604998</v>
      </c>
      <c r="G113" s="136">
        <v>874.15377602661897</v>
      </c>
    </row>
    <row r="114" spans="1:7" s="28" customFormat="1" ht="12" x14ac:dyDescent="0.2">
      <c r="A114" s="81" t="s">
        <v>52</v>
      </c>
      <c r="B114" s="85"/>
      <c r="C114" s="84"/>
      <c r="D114" s="86"/>
      <c r="E114" s="84"/>
      <c r="F114" s="71"/>
      <c r="G114" s="71"/>
    </row>
    <row r="115" spans="1:7" s="16" customFormat="1" ht="12" x14ac:dyDescent="0.2">
      <c r="A115" s="79" t="s">
        <v>56</v>
      </c>
      <c r="B115" s="136">
        <v>620.24886033699795</v>
      </c>
      <c r="C115" s="137">
        <v>586.57911899732596</v>
      </c>
      <c r="D115" s="98">
        <f>IFERROR(((B115/C115)-1)*100,IF(B115+C115&lt;&gt;0,100,0))</f>
        <v>5.740017032523359</v>
      </c>
      <c r="E115" s="84"/>
      <c r="F115" s="136">
        <v>620.30901844039499</v>
      </c>
      <c r="G115" s="136">
        <v>619.32328420127999</v>
      </c>
    </row>
    <row r="116" spans="1:7" s="16" customFormat="1" ht="12" x14ac:dyDescent="0.2">
      <c r="A116" s="79" t="s">
        <v>57</v>
      </c>
      <c r="B116" s="136">
        <v>805.81081790545704</v>
      </c>
      <c r="C116" s="137">
        <v>775.91842514694497</v>
      </c>
      <c r="D116" s="98">
        <f>IFERROR(((B116/C116)-1)*100,IF(B116+C116&lt;&gt;0,100,0))</f>
        <v>3.8525174541190976</v>
      </c>
      <c r="E116" s="84"/>
      <c r="F116" s="136">
        <v>810.00722971629</v>
      </c>
      <c r="G116" s="136">
        <v>802.73048233617703</v>
      </c>
    </row>
    <row r="117" spans="1:7" s="16" customFormat="1" ht="12" x14ac:dyDescent="0.2">
      <c r="A117" s="79" t="s">
        <v>59</v>
      </c>
      <c r="B117" s="136">
        <v>930.04447339700403</v>
      </c>
      <c r="C117" s="137">
        <v>853.61127675986597</v>
      </c>
      <c r="D117" s="98">
        <f>IFERROR(((B117/C117)-1)*100,IF(B117+C117&lt;&gt;0,100,0))</f>
        <v>8.9540987470623445</v>
      </c>
      <c r="E117" s="84"/>
      <c r="F117" s="136">
        <v>936.45122073445702</v>
      </c>
      <c r="G117" s="136">
        <v>920.18048063246101</v>
      </c>
    </row>
    <row r="118" spans="1:7" s="16" customFormat="1" ht="12" x14ac:dyDescent="0.2">
      <c r="A118" s="79" t="s">
        <v>58</v>
      </c>
      <c r="B118" s="136">
        <v>897.51602688853905</v>
      </c>
      <c r="C118" s="137">
        <v>772.52799751465204</v>
      </c>
      <c r="D118" s="98">
        <f>IFERROR(((B118/C118)-1)*100,IF(B118+C118&lt;&gt;0,100,0))</f>
        <v>16.179093803201148</v>
      </c>
      <c r="E118" s="84"/>
      <c r="F118" s="136">
        <v>907.10299201385806</v>
      </c>
      <c r="G118" s="136">
        <v>886.94892299311596</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6</v>
      </c>
      <c r="C126" s="66">
        <v>0</v>
      </c>
      <c r="D126" s="98">
        <f>IFERROR(((B126/C126)-1)*100,IF(B126+C126&lt;&gt;0,100,0))</f>
        <v>100</v>
      </c>
      <c r="E126" s="66">
        <v>6</v>
      </c>
      <c r="F126" s="66">
        <v>10</v>
      </c>
      <c r="G126" s="98">
        <f>IFERROR(((E126/F126)-1)*100,IF(E126+F126&lt;&gt;0,100,0))</f>
        <v>-40</v>
      </c>
    </row>
    <row r="127" spans="1:7" s="16" customFormat="1" ht="12" x14ac:dyDescent="0.2">
      <c r="A127" s="79" t="s">
        <v>72</v>
      </c>
      <c r="B127" s="67">
        <v>190</v>
      </c>
      <c r="C127" s="66">
        <v>190</v>
      </c>
      <c r="D127" s="98">
        <f>IFERROR(((B127/C127)-1)*100,IF(B127+C127&lt;&gt;0,100,0))</f>
        <v>0</v>
      </c>
      <c r="E127" s="66">
        <v>3011</v>
      </c>
      <c r="F127" s="66">
        <v>2979</v>
      </c>
      <c r="G127" s="98">
        <f>IFERROR(((E127/F127)-1)*100,IF(E127+F127&lt;&gt;0,100,0))</f>
        <v>1.0741859684457955</v>
      </c>
    </row>
    <row r="128" spans="1:7" s="16" customFormat="1" ht="12" x14ac:dyDescent="0.2">
      <c r="A128" s="79" t="s">
        <v>74</v>
      </c>
      <c r="B128" s="67">
        <v>2</v>
      </c>
      <c r="C128" s="66">
        <v>6</v>
      </c>
      <c r="D128" s="98">
        <f>IFERROR(((B128/C128)-1)*100,IF(B128+C128&lt;&gt;0,100,0))</f>
        <v>-66.666666666666671</v>
      </c>
      <c r="E128" s="66">
        <v>74</v>
      </c>
      <c r="F128" s="66">
        <v>134</v>
      </c>
      <c r="G128" s="98">
        <f>IFERROR(((E128/F128)-1)*100,IF(E128+F128&lt;&gt;0,100,0))</f>
        <v>-44.776119402985074</v>
      </c>
    </row>
    <row r="129" spans="1:7" s="28" customFormat="1" ht="12" x14ac:dyDescent="0.2">
      <c r="A129" s="81" t="s">
        <v>34</v>
      </c>
      <c r="B129" s="82">
        <f>SUM(B126:B128)</f>
        <v>198</v>
      </c>
      <c r="C129" s="82">
        <f>SUM(C126:C128)</f>
        <v>196</v>
      </c>
      <c r="D129" s="98">
        <f>IFERROR(((B129/C129)-1)*100,IF(B129+C129&lt;&gt;0,100,0))</f>
        <v>1.0204081632652962</v>
      </c>
      <c r="E129" s="82">
        <f>SUM(E126:E128)</f>
        <v>3091</v>
      </c>
      <c r="F129" s="82">
        <f>SUM(F126:F128)</f>
        <v>3123</v>
      </c>
      <c r="G129" s="98">
        <f>IFERROR(((E129/F129)-1)*100,IF(E129+F129&lt;&gt;0,100,0))</f>
        <v>-1.0246557796990019</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15</v>
      </c>
      <c r="C132" s="66">
        <v>21</v>
      </c>
      <c r="D132" s="98">
        <f>IFERROR(((B132/C132)-1)*100,IF(B132+C132&lt;&gt;0,100,0))</f>
        <v>-28.571428571428569</v>
      </c>
      <c r="E132" s="66">
        <v>243</v>
      </c>
      <c r="F132" s="66">
        <v>270</v>
      </c>
      <c r="G132" s="98">
        <f>IFERROR(((E132/F132)-1)*100,IF(E132+F132&lt;&gt;0,100,0))</f>
        <v>-9.9999999999999982</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15</v>
      </c>
      <c r="C134" s="82">
        <f>SUM(C132:C133)</f>
        <v>21</v>
      </c>
      <c r="D134" s="98">
        <f>IFERROR(((B134/C134)-1)*100,IF(B134+C134&lt;&gt;0,100,0))</f>
        <v>-28.571428571428569</v>
      </c>
      <c r="E134" s="82">
        <f>SUM(E132:E133)</f>
        <v>243</v>
      </c>
      <c r="F134" s="82">
        <f>SUM(F132:F133)</f>
        <v>270</v>
      </c>
      <c r="G134" s="98">
        <f>IFERROR(((E134/F134)-1)*100,IF(E134+F134&lt;&gt;0,100,0))</f>
        <v>-9.9999999999999982</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222</v>
      </c>
      <c r="C137" s="66">
        <v>0</v>
      </c>
      <c r="D137" s="98">
        <f>IFERROR(((B137/C137)-1)*100,IF(B137+C137&lt;&gt;0,100,0))</f>
        <v>100</v>
      </c>
      <c r="E137" s="66">
        <v>222</v>
      </c>
      <c r="F137" s="66">
        <v>80471</v>
      </c>
      <c r="G137" s="98">
        <f>IFERROR(((E137/F137)-1)*100,IF(E137+F137&lt;&gt;0,100,0))</f>
        <v>-99.724124218662624</v>
      </c>
    </row>
    <row r="138" spans="1:7" s="16" customFormat="1" ht="12" x14ac:dyDescent="0.2">
      <c r="A138" s="79" t="s">
        <v>72</v>
      </c>
      <c r="B138" s="67">
        <v>36236</v>
      </c>
      <c r="C138" s="66">
        <v>49750</v>
      </c>
      <c r="D138" s="98">
        <f>IFERROR(((B138/C138)-1)*100,IF(B138+C138&lt;&gt;0,100,0))</f>
        <v>-27.163819095477383</v>
      </c>
      <c r="E138" s="66">
        <v>2920966</v>
      </c>
      <c r="F138" s="66">
        <v>2817825</v>
      </c>
      <c r="G138" s="98">
        <f>IFERROR(((E138/F138)-1)*100,IF(E138+F138&lt;&gt;0,100,0))</f>
        <v>3.6603053773743843</v>
      </c>
    </row>
    <row r="139" spans="1:7" s="16" customFormat="1" ht="12" x14ac:dyDescent="0.2">
      <c r="A139" s="79" t="s">
        <v>74</v>
      </c>
      <c r="B139" s="67">
        <v>3</v>
      </c>
      <c r="C139" s="66">
        <v>30</v>
      </c>
      <c r="D139" s="98">
        <f>IFERROR(((B139/C139)-1)*100,IF(B139+C139&lt;&gt;0,100,0))</f>
        <v>-90</v>
      </c>
      <c r="E139" s="66">
        <v>3748</v>
      </c>
      <c r="F139" s="66">
        <v>5585</v>
      </c>
      <c r="G139" s="98">
        <f>IFERROR(((E139/F139)-1)*100,IF(E139+F139&lt;&gt;0,100,0))</f>
        <v>-32.891674127126237</v>
      </c>
    </row>
    <row r="140" spans="1:7" s="16" customFormat="1" ht="12" x14ac:dyDescent="0.2">
      <c r="A140" s="81" t="s">
        <v>34</v>
      </c>
      <c r="B140" s="82">
        <f>SUM(B137:B139)</f>
        <v>36461</v>
      </c>
      <c r="C140" s="82">
        <f>SUM(C137:C139)</f>
        <v>49780</v>
      </c>
      <c r="D140" s="98">
        <f>IFERROR(((B140/C140)-1)*100,IF(B140+C140&lt;&gt;0,100,0))</f>
        <v>-26.755725190839698</v>
      </c>
      <c r="E140" s="82">
        <f>SUM(E137:E139)</f>
        <v>2924936</v>
      </c>
      <c r="F140" s="82">
        <f>SUM(F137:F139)</f>
        <v>2903881</v>
      </c>
      <c r="G140" s="98">
        <f>IFERROR(((E140/F140)-1)*100,IF(E140+F140&lt;&gt;0,100,0))</f>
        <v>0.72506414691235754</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5600</v>
      </c>
      <c r="C143" s="66">
        <v>9087</v>
      </c>
      <c r="D143" s="98">
        <f>IFERROR(((B143/C143)-1)*100,)</f>
        <v>-38.373500605260261</v>
      </c>
      <c r="E143" s="66">
        <v>165772</v>
      </c>
      <c r="F143" s="66">
        <v>112068</v>
      </c>
      <c r="G143" s="98">
        <f>IFERROR(((E143/F143)-1)*100,)</f>
        <v>47.920905164721425</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5600</v>
      </c>
      <c r="C145" s="82">
        <f>SUM(C143:C144)</f>
        <v>9087</v>
      </c>
      <c r="D145" s="98">
        <f>IFERROR(((B145/C145)-1)*100,)</f>
        <v>-38.373500605260261</v>
      </c>
      <c r="E145" s="82">
        <f>SUM(E143:E144)</f>
        <v>165772</v>
      </c>
      <c r="F145" s="82">
        <f>SUM(F143:F144)</f>
        <v>112068</v>
      </c>
      <c r="G145" s="98">
        <f>IFERROR(((E145/F145)-1)*100,)</f>
        <v>47.920905164721425</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5233.7470000000003</v>
      </c>
      <c r="C148" s="66">
        <v>0</v>
      </c>
      <c r="D148" s="98">
        <f>IFERROR(((B148/C148)-1)*100,IF(B148+C148&lt;&gt;0,100,0))</f>
        <v>100</v>
      </c>
      <c r="E148" s="66">
        <v>5233.7470000000003</v>
      </c>
      <c r="F148" s="66">
        <v>1922502.9624999999</v>
      </c>
      <c r="G148" s="98">
        <f>IFERROR(((E148/F148)-1)*100,IF(E148+F148&lt;&gt;0,100,0))</f>
        <v>-99.727763904551068</v>
      </c>
    </row>
    <row r="149" spans="1:7" s="32" customFormat="1" x14ac:dyDescent="0.2">
      <c r="A149" s="79" t="s">
        <v>72</v>
      </c>
      <c r="B149" s="67">
        <v>3353212.3788899998</v>
      </c>
      <c r="C149" s="66">
        <v>4641907.1502599996</v>
      </c>
      <c r="D149" s="98">
        <f>IFERROR(((B149/C149)-1)*100,IF(B149+C149&lt;&gt;0,100,0))</f>
        <v>-27.762183293515864</v>
      </c>
      <c r="E149" s="66">
        <v>272435805.10294998</v>
      </c>
      <c r="F149" s="66">
        <v>267758237.33450001</v>
      </c>
      <c r="G149" s="98">
        <f>IFERROR(((E149/F149)-1)*100,IF(E149+F149&lt;&gt;0,100,0))</f>
        <v>1.7469370186383726</v>
      </c>
    </row>
    <row r="150" spans="1:7" s="32" customFormat="1" x14ac:dyDescent="0.2">
      <c r="A150" s="79" t="s">
        <v>74</v>
      </c>
      <c r="B150" s="67">
        <v>25234.38</v>
      </c>
      <c r="C150" s="66">
        <v>135854.01</v>
      </c>
      <c r="D150" s="98">
        <f>IFERROR(((B150/C150)-1)*100,IF(B150+C150&lt;&gt;0,100,0))</f>
        <v>-81.425369777454492</v>
      </c>
      <c r="E150" s="66">
        <v>25959956.030000001</v>
      </c>
      <c r="F150" s="66">
        <v>29336600.170000002</v>
      </c>
      <c r="G150" s="98">
        <f>IFERROR(((E150/F150)-1)*100,IF(E150+F150&lt;&gt;0,100,0))</f>
        <v>-11.510004978194443</v>
      </c>
    </row>
    <row r="151" spans="1:7" s="16" customFormat="1" ht="12" x14ac:dyDescent="0.2">
      <c r="A151" s="81" t="s">
        <v>34</v>
      </c>
      <c r="B151" s="82">
        <f>SUM(B148:B150)</f>
        <v>3383680.5058899997</v>
      </c>
      <c r="C151" s="82">
        <f>SUM(C148:C150)</f>
        <v>4777761.1602599993</v>
      </c>
      <c r="D151" s="98">
        <f>IFERROR(((B151/C151)-1)*100,IF(B151+C151&lt;&gt;0,100,0))</f>
        <v>-29.178533786191519</v>
      </c>
      <c r="E151" s="82">
        <f>SUM(E148:E150)</f>
        <v>298400994.87994993</v>
      </c>
      <c r="F151" s="82">
        <f>SUM(F148:F150)</f>
        <v>299017340.46700001</v>
      </c>
      <c r="G151" s="98">
        <f>IFERROR(((E151/F151)-1)*100,IF(E151+F151&lt;&gt;0,100,0))</f>
        <v>-0.20612369372541295</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6331.3</v>
      </c>
      <c r="C154" s="66">
        <v>18134.631000000001</v>
      </c>
      <c r="D154" s="98">
        <f>IFERROR(((B154/C154)-1)*100,IF(B154+C154&lt;&gt;0,100,0))</f>
        <v>-65.087241091368227</v>
      </c>
      <c r="E154" s="66">
        <v>290205.04800000001</v>
      </c>
      <c r="F154" s="66">
        <v>226610.60479000001</v>
      </c>
      <c r="G154" s="98">
        <f>IFERROR(((E154/F154)-1)*100,IF(E154+F154&lt;&gt;0,100,0))</f>
        <v>28.063312954366349</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6331.3</v>
      </c>
      <c r="C156" s="82">
        <f>SUM(C154:C155)</f>
        <v>18134.631000000001</v>
      </c>
      <c r="D156" s="98">
        <f>IFERROR(((B156/C156)-1)*100,IF(B156+C156&lt;&gt;0,100,0))</f>
        <v>-65.087241091368227</v>
      </c>
      <c r="E156" s="82">
        <f>SUM(E154:E155)</f>
        <v>290205.04800000001</v>
      </c>
      <c r="F156" s="82">
        <f>SUM(F154:F155)</f>
        <v>226610.60479000001</v>
      </c>
      <c r="G156" s="98">
        <f>IFERROR(((E156/F156)-1)*100,IF(E156+F156&lt;&gt;0,100,0))</f>
        <v>28.063312954366349</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215</v>
      </c>
      <c r="C159" s="66">
        <v>30471</v>
      </c>
      <c r="D159" s="98">
        <f>IFERROR(((B159/C159)-1)*100,IF(B159+C159&lt;&gt;0,100,0))</f>
        <v>-99.294411079386961</v>
      </c>
      <c r="E159" s="78"/>
      <c r="F159" s="78"/>
      <c r="G159" s="65"/>
    </row>
    <row r="160" spans="1:7" s="16" customFormat="1" ht="12" x14ac:dyDescent="0.2">
      <c r="A160" s="79" t="s">
        <v>72</v>
      </c>
      <c r="B160" s="67">
        <v>1116134</v>
      </c>
      <c r="C160" s="66">
        <v>1040776</v>
      </c>
      <c r="D160" s="98">
        <f>IFERROR(((B160/C160)-1)*100,IF(B160+C160&lt;&gt;0,100,0))</f>
        <v>7.240558967539612</v>
      </c>
      <c r="E160" s="78"/>
      <c r="F160" s="78"/>
      <c r="G160" s="65"/>
    </row>
    <row r="161" spans="1:7" s="16" customFormat="1" ht="12" x14ac:dyDescent="0.2">
      <c r="A161" s="79" t="s">
        <v>74</v>
      </c>
      <c r="B161" s="67">
        <v>1709</v>
      </c>
      <c r="C161" s="66">
        <v>2183</v>
      </c>
      <c r="D161" s="98">
        <f>IFERROR(((B161/C161)-1)*100,IF(B161+C161&lt;&gt;0,100,0))</f>
        <v>-21.713238662391209</v>
      </c>
      <c r="E161" s="78"/>
      <c r="F161" s="78"/>
      <c r="G161" s="65"/>
    </row>
    <row r="162" spans="1:7" s="28" customFormat="1" ht="12" x14ac:dyDescent="0.2">
      <c r="A162" s="81" t="s">
        <v>34</v>
      </c>
      <c r="B162" s="82">
        <f>SUM(B159:B161)</f>
        <v>1118058</v>
      </c>
      <c r="C162" s="82">
        <f>SUM(C159:C161)</f>
        <v>1073430</v>
      </c>
      <c r="D162" s="98">
        <f>IFERROR(((B162/C162)-1)*100,IF(B162+C162&lt;&gt;0,100,0))</f>
        <v>4.1575137642883009</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154784</v>
      </c>
      <c r="C165" s="66">
        <v>156275</v>
      </c>
      <c r="D165" s="98">
        <f>IFERROR(((B165/C165)-1)*100,IF(B165+C165&lt;&gt;0,100,0))</f>
        <v>-0.95408734602463463</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154784</v>
      </c>
      <c r="C167" s="82">
        <f>SUM(C165:C166)</f>
        <v>156275</v>
      </c>
      <c r="D167" s="98">
        <f>IFERROR(((B167/C167)-1)*100,IF(B167+C167&lt;&gt;0,100,0))</f>
        <v>-0.95408734602463463</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7157</v>
      </c>
      <c r="C175" s="113">
        <v>7861</v>
      </c>
      <c r="D175" s="111">
        <f>IFERROR(((B175/C175)-1)*100,IF(B175+C175&lt;&gt;0,100,0))</f>
        <v>-8.9556036127719114</v>
      </c>
      <c r="E175" s="113">
        <v>109877</v>
      </c>
      <c r="F175" s="113">
        <v>102368</v>
      </c>
      <c r="G175" s="111">
        <f>IFERROR(((E175/F175)-1)*100,IF(E175+F175&lt;&gt;0,100,0))</f>
        <v>7.3353000937792956</v>
      </c>
    </row>
    <row r="176" spans="1:7" x14ac:dyDescent="0.2">
      <c r="A176" s="101" t="s">
        <v>32</v>
      </c>
      <c r="B176" s="112">
        <v>53263</v>
      </c>
      <c r="C176" s="113">
        <v>52984</v>
      </c>
      <c r="D176" s="111">
        <f t="shared" ref="D176:D178" si="5">IFERROR(((B176/C176)-1)*100,IF(B176+C176&lt;&gt;0,100,0))</f>
        <v>0.52657406009362084</v>
      </c>
      <c r="E176" s="113">
        <v>717569</v>
      </c>
      <c r="F176" s="113">
        <v>671388</v>
      </c>
      <c r="G176" s="111">
        <f>IFERROR(((E176/F176)-1)*100,IF(E176+F176&lt;&gt;0,100,0))</f>
        <v>6.8784369098047637</v>
      </c>
    </row>
    <row r="177" spans="1:7" x14ac:dyDescent="0.2">
      <c r="A177" s="101" t="s">
        <v>92</v>
      </c>
      <c r="B177" s="112">
        <v>21923764</v>
      </c>
      <c r="C177" s="113">
        <v>17117705</v>
      </c>
      <c r="D177" s="111">
        <f t="shared" si="5"/>
        <v>28.076538297628105</v>
      </c>
      <c r="E177" s="113">
        <v>268055140</v>
      </c>
      <c r="F177" s="113">
        <v>212930457</v>
      </c>
      <c r="G177" s="111">
        <f>IFERROR(((E177/F177)-1)*100,IF(E177+F177&lt;&gt;0,100,0))</f>
        <v>25.888585304637758</v>
      </c>
    </row>
    <row r="178" spans="1:7" x14ac:dyDescent="0.2">
      <c r="A178" s="101" t="s">
        <v>93</v>
      </c>
      <c r="B178" s="112">
        <v>103449</v>
      </c>
      <c r="C178" s="113">
        <v>102140</v>
      </c>
      <c r="D178" s="111">
        <f t="shared" si="5"/>
        <v>1.2815743097708943</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328</v>
      </c>
      <c r="C181" s="113">
        <v>254</v>
      </c>
      <c r="D181" s="111">
        <f t="shared" ref="D181:D184" si="6">IFERROR(((B181/C181)-1)*100,IF(B181+C181&lt;&gt;0,100,0))</f>
        <v>29.133858267716526</v>
      </c>
      <c r="E181" s="113">
        <v>4958</v>
      </c>
      <c r="F181" s="113">
        <v>4294</v>
      </c>
      <c r="G181" s="111">
        <f t="shared" ref="G181" si="7">IFERROR(((E181/F181)-1)*100,IF(E181+F181&lt;&gt;0,100,0))</f>
        <v>15.463437354448061</v>
      </c>
    </row>
    <row r="182" spans="1:7" x14ac:dyDescent="0.2">
      <c r="A182" s="101" t="s">
        <v>32</v>
      </c>
      <c r="B182" s="112">
        <v>27946</v>
      </c>
      <c r="C182" s="113">
        <v>4016</v>
      </c>
      <c r="D182" s="111">
        <f t="shared" si="6"/>
        <v>595.86653386454179</v>
      </c>
      <c r="E182" s="113">
        <v>76600</v>
      </c>
      <c r="F182" s="113">
        <v>51253</v>
      </c>
      <c r="G182" s="111">
        <f t="shared" ref="G182" si="8">IFERROR(((E182/F182)-1)*100,IF(E182+F182&lt;&gt;0,100,0))</f>
        <v>49.454666068327711</v>
      </c>
    </row>
    <row r="183" spans="1:7" x14ac:dyDescent="0.2">
      <c r="A183" s="101" t="s">
        <v>92</v>
      </c>
      <c r="B183" s="112">
        <v>658777</v>
      </c>
      <c r="C183" s="113">
        <v>28008</v>
      </c>
      <c r="D183" s="111">
        <f t="shared" si="6"/>
        <v>2252.1029705798346</v>
      </c>
      <c r="E183" s="113">
        <v>1699823</v>
      </c>
      <c r="F183" s="113">
        <v>895648</v>
      </c>
      <c r="G183" s="111">
        <f t="shared" ref="G183" si="9">IFERROR(((E183/F183)-1)*100,IF(E183+F183&lt;&gt;0,100,0))</f>
        <v>89.786947550823555</v>
      </c>
    </row>
    <row r="184" spans="1:7" x14ac:dyDescent="0.2">
      <c r="A184" s="101" t="s">
        <v>93</v>
      </c>
      <c r="B184" s="112">
        <v>32464</v>
      </c>
      <c r="C184" s="113">
        <v>40821</v>
      </c>
      <c r="D184" s="111">
        <f t="shared" si="6"/>
        <v>-20.472305920972044</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2022-03-22T06:27:57Z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