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codeName="ThisWorkbook" defaultThemeVersion="124226"/>
  <mc:AlternateContent xmlns:mc="http://schemas.openxmlformats.org/markup-compatibility/2006">
    <mc:Choice Requires="x15">
      <x15ac:absPath xmlns:x15ac="http://schemas.microsoft.com/office/spreadsheetml/2010/11/ac" url="\\vypdcidp01.resources.jse.co.za\RW\Internal\Omega\"/>
    </mc:Choice>
  </mc:AlternateContent>
  <xr:revisionPtr revIDLastSave="0" documentId="8_{BDE31211-BAE7-4BAF-AE9B-2FAD13812C0E}" xr6:coauthVersionLast="47" xr6:coauthVersionMax="47" xr10:uidLastSave="{00000000-0000-0000-0000-000000000000}"/>
  <bookViews>
    <workbookView xWindow="2340" yWindow="2340"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D103" i="1"/>
  <c r="G103" i="1"/>
  <c r="B104" i="1"/>
  <c r="C104" i="1"/>
  <c r="E104" i="1"/>
  <c r="F104"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<sst xmlns="http://schemas.openxmlformats.org/spreadsheetml/2006/main" count="270" uniqueCount="102">
  <si>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</si>
  <si>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</si>
  <si>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</si>
  <si>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</si>
  <si>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</si>
  <si>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</si>
  <si>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</si>
  <si>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</si>
  <si>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</si>
  <si>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</si>
  <si>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</si>
  <si>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</si>
  <si>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</si>
  <si>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</si>
  <si>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</si>
  <si>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</si>
  <si>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</si>
  <si>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</si>
  <si>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</si>
  <si>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</si>
  <si>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</si>
  <si>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</si>
  <si>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</si>
  <si>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</si>
  <si>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</si>
  <si>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</si>
  <si>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</si>
  <si>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</si>
  <si>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</si>
  <si>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</si>
  <si>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</si>
  <si>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</si>
  <si>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</si>
  <si>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</si>
  <si>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</si>
  <si>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</si>
  <si>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</si>
  <si>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</si>
  <si>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</si>
  <si>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</si>
  <si>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</si>
  <si>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</si>
  <si>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</si>
  <si>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</si>
  <si>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</si>
  <si>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</si>
  <si>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</si>
  <si>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</si>
  <si>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</si>
  <si>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</si>
  <si>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</si>
  <si>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</si>
  <si>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</si>
  <si>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</si>
  <si>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</si>
  <si>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</si>
  <si>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</si>
  <si>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</si>
  <si>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</si>
  <si>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</si>
  <si>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</si>
  <si>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</si>
  <si>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</si>
  <si>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</si>
  <si>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</si>
  <si>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</si>
  <si>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</si>
  <si>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</si>
  <si>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</si>
  <si>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</si>
  <si>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</si>
  <si>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</si>
  <si>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</si>
  <si>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</si>
  <si>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</si>
  <si>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</si>
  <si>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</si>
  <si>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</si>
  <si>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</si>
  <si>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</si>
  <si>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</si>
  <si>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</si>
  <si>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</si>
  <si>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</si>
  <si>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</si>
  <si>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</si>
  <si>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</si>
  <si>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</si>
  <si>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</si>
  <si>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</si>
  <si>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</si>
  <si>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</si>
  <si>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</si>
  <si>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</si>
  <si>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</si>
  <si>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</si>
  <si>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Settlement Statistics</t>
  </si>
  <si>
    <t>Trading Statistics</t>
  </si>
  <si>
    <t>Weekly Statistics</t>
  </si>
  <si>
    <t>Week ended 4 March 2022</t>
  </si>
  <si>
    <t>04.03.2022</t>
  </si>
  <si>
    <t>05.03.2021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</si>
</sst>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8">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13" fillId="3" borderId="0" xfId="2566" applyFont="1" applyFill="1"/>
    <xf numFmtId="0" fontId="65" fillId="3" borderId="0" xfId="2566" applyFont="1" applyFill="1"/>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tabSelected="1" zoomScaleNormal="100" zoomScalePageLayoutView="70" workbookViewId="0">
      <selection activeCell="A6" sqref="A6:G6"/>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6" t="s">
        <v>98</v>
      </c>
      <c r="B2" s="116"/>
      <c r="C2" s="116"/>
      <c r="D2" s="116"/>
      <c r="E2" s="116"/>
      <c r="F2" s="116"/>
      <c r="G2" s="116"/>
    </row>
    <row r="3" spans="1:7" ht="15" x14ac:dyDescent="0.2">
      <c r="A3" s="117" t="s">
        <v>99</v>
      </c>
      <c r="B3" s="117"/>
      <c r="C3" s="117"/>
      <c r="D3" s="117"/>
      <c r="E3" s="117"/>
      <c r="F3" s="117"/>
      <c r="G3" s="117"/>
    </row>
    <row r="4" spans="1:7" x14ac:dyDescent="0.2">
      <c r="B4" s="20"/>
      <c r="C4" s="20"/>
      <c r="D4" s="20"/>
      <c r="E4" s="20"/>
      <c r="G4" s="19"/>
    </row>
    <row r="5" spans="1:7" x14ac:dyDescent="0.2">
      <c r="A5" s="20"/>
      <c r="B5" s="18"/>
      <c r="C5" s="18"/>
      <c r="D5" s="18"/>
      <c r="E5" s="20"/>
      <c r="F5" s="20"/>
      <c r="G5" s="20"/>
    </row>
    <row r="6" spans="1:7" ht="15.75" x14ac:dyDescent="0.25">
      <c r="A6" s="118" t="s">
        <v>69</v>
      </c>
      <c r="B6" s="118"/>
      <c r="C6" s="118"/>
      <c r="D6" s="118"/>
      <c r="E6" s="118"/>
      <c r="F6" s="118"/>
      <c r="G6" s="118"/>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100</v>
      </c>
      <c r="C10" s="45" t="s">
        <v>101</v>
      </c>
      <c r="D10" s="29" t="s">
        <v>0</v>
      </c>
      <c r="E10" s="131">
        <v>2022</v>
      </c>
      <c r="F10" s="131">
        <v>2021</v>
      </c>
      <c r="G10" s="29" t="s">
        <v>7</v>
      </c>
    </row>
    <row r="11" spans="1:7" s="16" customFormat="1" ht="12" x14ac:dyDescent="0.2">
      <c r="A11" s="64" t="s">
        <v>8</v>
      </c>
      <c r="B11" s="67">
        <v>2586626</v>
      </c>
      <c r="C11" s="67">
        <v>1718188</v>
      </c>
      <c r="D11" s="98">
        <f>IFERROR(((B11/C11)-1)*100,IF(B11+C11&lt;&gt;0,100,0))</f>
        <v>50.543828731198225</v>
      </c>
      <c r="E11" s="67">
        <v>13807873</v>
      </c>
      <c r="F11" s="67">
        <v>15169603</v>
      </c>
      <c r="G11" s="98">
        <f>IFERROR(((E11/F11)-1)*100,IF(E11+F11&lt;&gt;0,100,0))</f>
        <v>-8.9767016315456694</v>
      </c>
    </row>
    <row r="12" spans="1:7" s="16" customFormat="1" ht="12" x14ac:dyDescent="0.2">
      <c r="A12" s="64" t="s">
        <v>9</v>
      </c>
      <c r="B12" s="67">
        <v>2268613.159</v>
      </c>
      <c r="C12" s="67">
        <v>3370863.753</v>
      </c>
      <c r="D12" s="98">
        <f>IFERROR(((B12/C12)-1)*100,IF(B12+C12&lt;&gt;0,100,0))</f>
        <v>-32.699351702335036</v>
      </c>
      <c r="E12" s="67">
        <v>14294258.755000001</v>
      </c>
      <c r="F12" s="67">
        <v>25575877.809999999</v>
      </c>
      <c r="G12" s="98">
        <f>IFERROR(((E12/F12)-1)*100,IF(E12+F12&lt;&gt;0,100,0))</f>
        <v>-44.110388463730303</v>
      </c>
    </row>
    <row r="13" spans="1:7" s="16" customFormat="1" ht="12" x14ac:dyDescent="0.2">
      <c r="A13" s="64" t="s">
        <v>10</v>
      </c>
      <c r="B13" s="67">
        <v>200774736.247291</v>
      </c>
      <c r="C13" s="67">
        <v>108438769.286497</v>
      </c>
      <c r="D13" s="98">
        <f>IFERROR(((B13/C13)-1)*100,IF(B13+C13&lt;&gt;0,100,0))</f>
        <v>85.150327293775234</v>
      </c>
      <c r="E13" s="67">
        <v>999167978.11627996</v>
      </c>
      <c r="F13" s="67">
        <v>1029069692.58166</v>
      </c>
      <c r="G13" s="98">
        <f>IFERROR(((E13/F13)-1)*100,IF(E13+F13&lt;&gt;0,100,0))</f>
        <v>-2.9057035379561835</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387</v>
      </c>
      <c r="C16" s="67">
        <v>282</v>
      </c>
      <c r="D16" s="98">
        <f>IFERROR(((B16/C16)-1)*100,IF(B16+C16&lt;&gt;0,100,0))</f>
        <v>37.234042553191493</v>
      </c>
      <c r="E16" s="67">
        <v>3295</v>
      </c>
      <c r="F16" s="67">
        <v>2898</v>
      </c>
      <c r="G16" s="98">
        <f>IFERROR(((E16/F16)-1)*100,IF(E16+F16&lt;&gt;0,100,0))</f>
        <v>13.699102829537612</v>
      </c>
    </row>
    <row r="17" spans="1:7" s="16" customFormat="1" ht="12" x14ac:dyDescent="0.2">
      <c r="A17" s="64" t="s">
        <v>9</v>
      </c>
      <c r="B17" s="67">
        <v>131869.28599999999</v>
      </c>
      <c r="C17" s="67">
        <v>99169.288</v>
      </c>
      <c r="D17" s="98">
        <f>IFERROR(((B17/C17)-1)*100,IF(B17+C17&lt;&gt;0,100,0))</f>
        <v>32.973916279402935</v>
      </c>
      <c r="E17" s="67">
        <v>1493397.548</v>
      </c>
      <c r="F17" s="67">
        <v>2851643.5109999999</v>
      </c>
      <c r="G17" s="98">
        <f>IFERROR(((E17/F17)-1)*100,IF(E17+F17&lt;&gt;0,100,0))</f>
        <v>-47.630286105562234</v>
      </c>
    </row>
    <row r="18" spans="1:7" s="16" customFormat="1" ht="12" x14ac:dyDescent="0.2">
      <c r="A18" s="64" t="s">
        <v>10</v>
      </c>
      <c r="B18" s="67">
        <v>12790426.8221619</v>
      </c>
      <c r="C18" s="67">
        <v>5917967.4895875696</v>
      </c>
      <c r="D18" s="98">
        <f>IFERROR(((B18/C18)-1)*100,IF(B18+C18&lt;&gt;0,100,0))</f>
        <v>116.12871048491145</v>
      </c>
      <c r="E18" s="67">
        <v>82638564.062665895</v>
      </c>
      <c r="F18" s="67">
        <v>68991099.344310805</v>
      </c>
      <c r="G18" s="98">
        <f>IFERROR(((E18/F18)-1)*100,IF(E18+F18&lt;&gt;0,100,0))</f>
        <v>19.781486087423094</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100</v>
      </c>
      <c r="C23" s="45" t="s">
        <v>101</v>
      </c>
      <c r="D23" s="29" t="s">
        <v>13</v>
      </c>
      <c r="E23" s="131">
        <v>2022</v>
      </c>
      <c r="F23" s="131">
        <v>2021</v>
      </c>
      <c r="G23" s="29" t="s">
        <v>13</v>
      </c>
    </row>
    <row r="24" spans="1:7" s="16" customFormat="1" ht="12" x14ac:dyDescent="0.2">
      <c r="A24" s="64" t="s">
        <v>14</v>
      </c>
      <c r="B24" s="66">
        <v>41368511.183480002</v>
      </c>
      <c r="C24" s="66">
        <v>26328118.53331</v>
      </c>
      <c r="D24" s="65">
        <f>B24-C24</f>
        <v>15040392.650170002</v>
      </c>
      <c r="E24" s="67">
        <v>168803109.17526001</v>
      </c>
      <c r="F24" s="67">
        <v>198303169.34254</v>
      </c>
      <c r="G24" s="65">
        <f>E24-F24</f>
        <v>-29500060.167279989</v>
      </c>
    </row>
    <row r="25" spans="1:7" s="16" customFormat="1" ht="12" x14ac:dyDescent="0.2">
      <c r="A25" s="68" t="s">
        <v>15</v>
      </c>
      <c r="B25" s="66">
        <v>27320867.825139999</v>
      </c>
      <c r="C25" s="66">
        <v>24902201.020629998</v>
      </c>
      <c r="D25" s="65">
        <f>B25-C25</f>
        <v>2418666.8045100011</v>
      </c>
      <c r="E25" s="67">
        <v>147154920.22975999</v>
      </c>
      <c r="F25" s="67">
        <v>206693400.74717</v>
      </c>
      <c r="G25" s="65">
        <f>E25-F25</f>
        <v>-59538480.51741001</v>
      </c>
    </row>
    <row r="26" spans="1:7" s="28" customFormat="1" ht="12" x14ac:dyDescent="0.2">
      <c r="A26" s="69" t="s">
        <v>16</v>
      </c>
      <c r="B26" s="70">
        <f>B24-B25</f>
        <v>14047643.358340003</v>
      </c>
      <c r="C26" s="70">
        <f>C24-C25</f>
        <v>1425917.5126800016</v>
      </c>
      <c r="D26" s="70"/>
      <c r="E26" s="70">
        <f>E24-E25</f>
        <v>21648188.945500016</v>
      </c>
      <c r="F26" s="70">
        <f>F24-F25</f>
        <v>-8390231.4046300054</v>
      </c>
      <c r="G26" s="71"/>
    </row>
    <row r="27" spans="1:7" s="11" customFormat="1" x14ac:dyDescent="0.2">
      <c r="A27" s="119" t="s">
        <v>67</v>
      </c>
      <c r="B27" s="119"/>
      <c r="C27" s="119"/>
      <c r="D27" s="119"/>
      <c r="E27" s="119"/>
      <c r="F27" s="119"/>
      <c r="G27" s="119"/>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100</v>
      </c>
      <c r="C32" s="45" t="s">
        <v>101</v>
      </c>
      <c r="D32" s="29" t="s">
        <v>7</v>
      </c>
      <c r="E32" s="29"/>
      <c r="F32" s="29" t="s">
        <v>20</v>
      </c>
      <c r="G32" s="29" t="s">
        <v>21</v>
      </c>
    </row>
    <row r="33" spans="1:7" s="16" customFormat="1" ht="12" x14ac:dyDescent="0.2">
      <c r="A33" s="64" t="s">
        <v>22</v>
      </c>
      <c r="B33" s="132">
        <v>74734.367043289996</v>
      </c>
      <c r="C33" s="132">
        <v>68271.187317410004</v>
      </c>
      <c r="D33" s="98">
        <f t="shared" ref="D33:D42" si="0">IFERROR(((B33/C33)-1)*100,IF(B33+C33&lt;&gt;0,100,0))</f>
        <v>9.4669215225905425</v>
      </c>
      <c r="E33" s="64"/>
      <c r="F33" s="132">
        <v>78297.38</v>
      </c>
      <c r="G33" s="132">
        <v>74015.37</v>
      </c>
    </row>
    <row r="34" spans="1:7" s="16" customFormat="1" ht="12" x14ac:dyDescent="0.2">
      <c r="A34" s="64" t="s">
        <v>23</v>
      </c>
      <c r="B34" s="132">
        <v>79749.903062120007</v>
      </c>
      <c r="C34" s="132">
        <v>70206.523563549999</v>
      </c>
      <c r="D34" s="98">
        <f t="shared" si="0"/>
        <v>13.593294489124608</v>
      </c>
      <c r="E34" s="64"/>
      <c r="F34" s="132">
        <v>82321.13</v>
      </c>
      <c r="G34" s="132">
        <v>78981.67</v>
      </c>
    </row>
    <row r="35" spans="1:7" s="16" customFormat="1" ht="12" x14ac:dyDescent="0.2">
      <c r="A35" s="64" t="s">
        <v>24</v>
      </c>
      <c r="B35" s="132">
        <v>65752.178827020005</v>
      </c>
      <c r="C35" s="132">
        <v>51325.295044890001</v>
      </c>
      <c r="D35" s="98">
        <f t="shared" si="0"/>
        <v>28.10872060162928</v>
      </c>
      <c r="E35" s="64"/>
      <c r="F35" s="132">
        <v>68703.8</v>
      </c>
      <c r="G35" s="132">
        <v>65433.440000000002</v>
      </c>
    </row>
    <row r="36" spans="1:7" s="16" customFormat="1" ht="12" x14ac:dyDescent="0.2">
      <c r="A36" s="64" t="s">
        <v>25</v>
      </c>
      <c r="B36" s="132">
        <v>68357.847872660001</v>
      </c>
      <c r="C36" s="132">
        <v>62788.639095619998</v>
      </c>
      <c r="D36" s="98">
        <f t="shared" si="0"/>
        <v>8.8697714383628057</v>
      </c>
      <c r="E36" s="64"/>
      <c r="F36" s="132">
        <v>71816.570000000007</v>
      </c>
      <c r="G36" s="132">
        <v>67501.64</v>
      </c>
    </row>
    <row r="37" spans="1:7" s="16" customFormat="1" ht="12" x14ac:dyDescent="0.2">
      <c r="A37" s="64" t="s">
        <v>79</v>
      </c>
      <c r="B37" s="132">
        <v>87052.262215940005</v>
      </c>
      <c r="C37" s="132">
        <v>70801.783707390001</v>
      </c>
      <c r="D37" s="98">
        <f t="shared" si="0"/>
        <v>22.952075015101414</v>
      </c>
      <c r="E37" s="64"/>
      <c r="F37" s="132">
        <v>90353.79</v>
      </c>
      <c r="G37" s="132">
        <v>79347.72</v>
      </c>
    </row>
    <row r="38" spans="1:7" s="16" customFormat="1" ht="12" x14ac:dyDescent="0.2">
      <c r="A38" s="64" t="s">
        <v>26</v>
      </c>
      <c r="B38" s="132">
        <v>79728.273425659994</v>
      </c>
      <c r="C38" s="132">
        <v>87613.307159870004</v>
      </c>
      <c r="D38" s="98">
        <f t="shared" si="0"/>
        <v>-8.999812916343874</v>
      </c>
      <c r="E38" s="64"/>
      <c r="F38" s="132">
        <v>87824.87</v>
      </c>
      <c r="G38" s="132">
        <v>79348.179999999993</v>
      </c>
    </row>
    <row r="39" spans="1:7" s="16" customFormat="1" ht="12" x14ac:dyDescent="0.2">
      <c r="A39" s="64" t="s">
        <v>27</v>
      </c>
      <c r="B39" s="132">
        <v>15734.835814849999</v>
      </c>
      <c r="C39" s="132">
        <v>12759.798307479999</v>
      </c>
      <c r="D39" s="98">
        <f t="shared" si="0"/>
        <v>23.315709509498951</v>
      </c>
      <c r="E39" s="64"/>
      <c r="F39" s="132">
        <v>16449.89</v>
      </c>
      <c r="G39" s="132">
        <v>15636.72</v>
      </c>
    </row>
    <row r="40" spans="1:7" s="16" customFormat="1" ht="12" x14ac:dyDescent="0.2">
      <c r="A40" s="64" t="s">
        <v>28</v>
      </c>
      <c r="B40" s="132">
        <v>83063.7530367</v>
      </c>
      <c r="C40" s="132">
        <v>84064.805841909998</v>
      </c>
      <c r="D40" s="98">
        <f t="shared" si="0"/>
        <v>-1.1908108217040914</v>
      </c>
      <c r="E40" s="64"/>
      <c r="F40" s="132">
        <v>89793.43</v>
      </c>
      <c r="G40" s="132">
        <v>82660.72</v>
      </c>
    </row>
    <row r="41" spans="1:7" s="16" customFormat="1" ht="12" x14ac:dyDescent="0.2">
      <c r="A41" s="64" t="s">
        <v>29</v>
      </c>
      <c r="B41" s="72"/>
      <c r="C41" s="132">
        <v>3591.9915000800002</v>
      </c>
      <c r="D41" s="98">
        <f t="shared" si="0"/>
        <v>-100</v>
      </c>
      <c r="E41" s="64"/>
      <c r="F41" s="72"/>
      <c r="G41" s="72"/>
    </row>
    <row r="42" spans="1:7" s="16" customFormat="1" ht="12" x14ac:dyDescent="0.2">
      <c r="A42" s="64" t="s">
        <v>78</v>
      </c>
      <c r="B42" s="132">
        <v>1415.1918614900001</v>
      </c>
      <c r="C42" s="132">
        <v>1065.2659351</v>
      </c>
      <c r="D42" s="98">
        <f t="shared" si="0"/>
        <v>32.848692036430464</v>
      </c>
      <c r="E42" s="64"/>
      <c r="F42" s="132">
        <v>1438.09</v>
      </c>
      <c r="G42" s="132">
        <v>1379.68</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100</v>
      </c>
      <c r="D47" s="29"/>
      <c r="E47" s="45" t="s">
        <v>101</v>
      </c>
      <c r="F47" s="29"/>
      <c r="G47" s="29" t="s">
        <v>7</v>
      </c>
    </row>
    <row r="48" spans="1:7" s="25" customFormat="1" ht="14.25" x14ac:dyDescent="0.2">
      <c r="A48" s="64" t="s">
        <v>30</v>
      </c>
      <c r="B48" s="74"/>
      <c r="C48" s="133">
        <v>21379.004451484201</v>
      </c>
      <c r="D48" s="72"/>
      <c r="E48" s="133">
        <v>19532.274531864499</v>
      </c>
      <c r="F48" s="72"/>
      <c r="G48" s="98">
        <f>IFERROR(((C48/E48)-1)*100,IF(C48+E48&lt;&gt;0,100,0))</f>
        <v>9.4547612292003702</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34">
        <v>3442</v>
      </c>
      <c r="D54" s="75"/>
      <c r="E54" s="134">
        <v>1299337</v>
      </c>
      <c r="F54" s="134">
        <v>154986460.89500001</v>
      </c>
      <c r="G54" s="134">
        <v>9878851.8959999997</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3" t="s">
        <v>83</v>
      </c>
      <c r="B58" s="124"/>
      <c r="C58" s="124"/>
      <c r="D58" s="124"/>
      <c r="E58" s="124"/>
      <c r="F58" s="124"/>
      <c r="G58" s="124"/>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2" t="s">
        <v>84</v>
      </c>
      <c r="B61" s="122"/>
      <c r="C61" s="122"/>
      <c r="D61" s="122"/>
      <c r="E61" s="122"/>
      <c r="F61" s="122"/>
      <c r="G61" s="122"/>
    </row>
    <row r="62" spans="1:7" x14ac:dyDescent="0.2">
      <c r="A62" s="58"/>
      <c r="B62" s="55"/>
      <c r="C62" s="55"/>
      <c r="D62" s="54"/>
      <c r="E62" s="55"/>
      <c r="F62" s="53"/>
      <c r="G62" s="53"/>
    </row>
    <row r="63" spans="1:7" s="32" customFormat="1" ht="15.75" x14ac:dyDescent="0.25">
      <c r="A63" s="121" t="s">
        <v>63</v>
      </c>
      <c r="B63" s="121"/>
      <c r="C63" s="121"/>
      <c r="D63" s="121"/>
      <c r="E63" s="121"/>
      <c r="F63" s="121"/>
      <c r="G63" s="121"/>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100</v>
      </c>
      <c r="C67" s="45" t="s">
        <v>101</v>
      </c>
      <c r="D67" s="50" t="s">
        <v>0</v>
      </c>
      <c r="E67" s="131">
        <v>2022</v>
      </c>
      <c r="F67" s="131">
        <v>2021</v>
      </c>
      <c r="G67" s="50" t="s">
        <v>7</v>
      </c>
    </row>
    <row r="68" spans="1:7" s="16" customFormat="1" ht="12" x14ac:dyDescent="0.2">
      <c r="A68" s="77" t="s">
        <v>53</v>
      </c>
      <c r="B68" s="67">
        <v>7927</v>
      </c>
      <c r="C68" s="66">
        <v>7218</v>
      </c>
      <c r="D68" s="98">
        <f>IFERROR(((B68/C68)-1)*100,IF(B68+C68&lt;&gt;0,100,0))</f>
        <v>9.8226655583264044</v>
      </c>
      <c r="E68" s="66">
        <v>54288</v>
      </c>
      <c r="F68" s="66">
        <v>67541</v>
      </c>
      <c r="G68" s="98">
        <f>IFERROR(((E68/F68)-1)*100,IF(E68+F68&lt;&gt;0,100,0))</f>
        <v>-19.622155431515676</v>
      </c>
    </row>
    <row r="69" spans="1:7" s="16" customFormat="1" ht="12" x14ac:dyDescent="0.2">
      <c r="A69" s="79" t="s">
        <v>54</v>
      </c>
      <c r="B69" s="67">
        <v>273806375.99199998</v>
      </c>
      <c r="C69" s="66">
        <v>250447164.5</v>
      </c>
      <c r="D69" s="98">
        <f>IFERROR(((B69/C69)-1)*100,IF(B69+C69&lt;&gt;0,100,0))</f>
        <v>9.3270017804493843</v>
      </c>
      <c r="E69" s="66">
        <v>1722520153.7320001</v>
      </c>
      <c r="F69" s="66">
        <v>2166687808.4910002</v>
      </c>
      <c r="G69" s="98">
        <f>IFERROR(((E69/F69)-1)*100,IF(E69+F69&lt;&gt;0,100,0))</f>
        <v>-20.499845571584341</v>
      </c>
    </row>
    <row r="70" spans="1:7" s="62" customFormat="1" ht="12" x14ac:dyDescent="0.2">
      <c r="A70" s="79" t="s">
        <v>55</v>
      </c>
      <c r="B70" s="67">
        <v>264496452.76846999</v>
      </c>
      <c r="C70" s="66">
        <v>253621910.30812001</v>
      </c>
      <c r="D70" s="98">
        <f>IFERROR(((B70/C70)-1)*100,IF(B70+C70&lt;&gt;0,100,0))</f>
        <v>4.2876983487502018</v>
      </c>
      <c r="E70" s="66">
        <v>1694938319.5532999</v>
      </c>
      <c r="F70" s="66">
        <v>2143087085.06336</v>
      </c>
      <c r="G70" s="98">
        <f>IFERROR(((E70/F70)-1)*100,IF(E70+F70&lt;&gt;0,100,0))</f>
        <v>-20.911365134600246</v>
      </c>
    </row>
    <row r="71" spans="1:7" s="16" customFormat="1" ht="12" x14ac:dyDescent="0.2">
      <c r="A71" s="79" t="s">
        <v>94</v>
      </c>
      <c r="B71" s="98">
        <f>IFERROR(B69/B68/1000,)</f>
        <v>34.540983473192888</v>
      </c>
      <c r="C71" s="98">
        <f>IFERROR(C69/C68/1000,)</f>
        <v>34.697584441673591</v>
      </c>
      <c r="D71" s="98">
        <f>IFERROR(((B71/C71)-1)*100,IF(B71+C71&lt;&gt;0,100,0))</f>
        <v>-0.45133103932335494</v>
      </c>
      <c r="E71" s="98">
        <f>IFERROR(E69/E68/1000,)</f>
        <v>31.729298440391986</v>
      </c>
      <c r="F71" s="98">
        <f>IFERROR(F69/F68/1000,)</f>
        <v>32.079593261737315</v>
      </c>
      <c r="G71" s="98">
        <f>IFERROR(((E71/F71)-1)*100,IF(E71+F71&lt;&gt;0,100,0))</f>
        <v>-1.0919553078097777</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2842</v>
      </c>
      <c r="C74" s="66">
        <v>2883</v>
      </c>
      <c r="D74" s="98">
        <f>IFERROR(((B74/C74)-1)*100,IF(B74+C74&lt;&gt;0,100,0))</f>
        <v>-1.4221297259798815</v>
      </c>
      <c r="E74" s="66">
        <v>24126</v>
      </c>
      <c r="F74" s="66">
        <v>24976</v>
      </c>
      <c r="G74" s="98">
        <f>IFERROR(((E74/F74)-1)*100,IF(E74+F74&lt;&gt;0,100,0))</f>
        <v>-3.4032671364509937</v>
      </c>
    </row>
    <row r="75" spans="1:7" s="16" customFormat="1" ht="12" x14ac:dyDescent="0.2">
      <c r="A75" s="79" t="s">
        <v>54</v>
      </c>
      <c r="B75" s="67">
        <v>595724015.60000002</v>
      </c>
      <c r="C75" s="66">
        <v>407447865.03600001</v>
      </c>
      <c r="D75" s="98">
        <f>IFERROR(((B75/C75)-1)*100,IF(B75+C75&lt;&gt;0,100,0))</f>
        <v>46.208648202725257</v>
      </c>
      <c r="E75" s="66">
        <v>4880303334.7860003</v>
      </c>
      <c r="F75" s="66">
        <v>3833973858.8429999</v>
      </c>
      <c r="G75" s="98">
        <f>IFERROR(((E75/F75)-1)*100,IF(E75+F75&lt;&gt;0,100,0))</f>
        <v>27.290991396033082</v>
      </c>
    </row>
    <row r="76" spans="1:7" s="16" customFormat="1" ht="12" x14ac:dyDescent="0.2">
      <c r="A76" s="79" t="s">
        <v>55</v>
      </c>
      <c r="B76" s="67">
        <v>555161478.67596996</v>
      </c>
      <c r="C76" s="66">
        <v>394591840.46701998</v>
      </c>
      <c r="D76" s="98">
        <f>IFERROR(((B76/C76)-1)*100,IF(B76+C76&lt;&gt;0,100,0))</f>
        <v>40.69258959306088</v>
      </c>
      <c r="E76" s="66">
        <v>4722148755.8980598</v>
      </c>
      <c r="F76" s="66">
        <v>3751273763.9573798</v>
      </c>
      <c r="G76" s="98">
        <f>IFERROR(((E76/F76)-1)*100,IF(E76+F76&lt;&gt;0,100,0))</f>
        <v>25.881208704865678</v>
      </c>
    </row>
    <row r="77" spans="1:7" s="16" customFormat="1" ht="12" x14ac:dyDescent="0.2">
      <c r="A77" s="79" t="s">
        <v>94</v>
      </c>
      <c r="B77" s="98">
        <f>IFERROR(B75/B74/1000,)</f>
        <v>209.6143615763547</v>
      </c>
      <c r="C77" s="98">
        <f>IFERROR(C75/C74/1000,)</f>
        <v>141.32773674505725</v>
      </c>
      <c r="D77" s="98">
        <f>IFERROR(((B77/C77)-1)*100,IF(B77+C77&lt;&gt;0,100,0))</f>
        <v>48.317921452658986</v>
      </c>
      <c r="E77" s="98">
        <f>IFERROR(E75/E74/1000,)</f>
        <v>202.28398138050238</v>
      </c>
      <c r="F77" s="98">
        <f>IFERROR(F75/F74/1000,)</f>
        <v>153.50632042132446</v>
      </c>
      <c r="G77" s="98">
        <f>IFERROR(((E77/F77)-1)*100,IF(E77+F77&lt;&gt;0,100,0))</f>
        <v>31.775669448202049</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260</v>
      </c>
      <c r="C80" s="66">
        <v>209</v>
      </c>
      <c r="D80" s="98">
        <f>IFERROR(((B80/C80)-1)*100,IF(B80+C80&lt;&gt;0,100,0))</f>
        <v>24.40191387559809</v>
      </c>
      <c r="E80" s="66">
        <v>1692</v>
      </c>
      <c r="F80" s="66">
        <v>2065</v>
      </c>
      <c r="G80" s="98">
        <f>IFERROR(((E80/F80)-1)*100,IF(E80+F80&lt;&gt;0,100,0))</f>
        <v>-18.062953995157383</v>
      </c>
    </row>
    <row r="81" spans="1:7" s="16" customFormat="1" ht="12" x14ac:dyDescent="0.2">
      <c r="A81" s="79" t="s">
        <v>54</v>
      </c>
      <c r="B81" s="67">
        <v>34805992.821000002</v>
      </c>
      <c r="C81" s="66">
        <v>25713516.124000002</v>
      </c>
      <c r="D81" s="98">
        <f>IFERROR(((B81/C81)-1)*100,IF(B81+C81&lt;&gt;0,100,0))</f>
        <v>35.360689892244793</v>
      </c>
      <c r="E81" s="66">
        <v>190676633.09</v>
      </c>
      <c r="F81" s="66">
        <v>156233741.73300001</v>
      </c>
      <c r="G81" s="98">
        <f>IFERROR(((E81/F81)-1)*100,IF(E81+F81&lt;&gt;0,100,0))</f>
        <v>22.045744392310684</v>
      </c>
    </row>
    <row r="82" spans="1:7" s="16" customFormat="1" ht="12" x14ac:dyDescent="0.2">
      <c r="A82" s="79" t="s">
        <v>55</v>
      </c>
      <c r="B82" s="67">
        <v>13477404.399590099</v>
      </c>
      <c r="C82" s="66">
        <v>6172476.0339196799</v>
      </c>
      <c r="D82" s="98">
        <f>IFERROR(((B82/C82)-1)*100,IF(B82+C82&lt;&gt;0,100,0))</f>
        <v>118.34680808038071</v>
      </c>
      <c r="E82" s="66">
        <v>120028296.962703</v>
      </c>
      <c r="F82" s="66">
        <v>58285833.137341797</v>
      </c>
      <c r="G82" s="98">
        <f>IFERROR(((E82/F82)-1)*100,IF(E82+F82&lt;&gt;0,100,0))</f>
        <v>105.93048173451409</v>
      </c>
    </row>
    <row r="83" spans="1:7" s="32" customFormat="1" x14ac:dyDescent="0.2">
      <c r="A83" s="79" t="s">
        <v>94</v>
      </c>
      <c r="B83" s="98">
        <f>IFERROR(B81/B80/1000,)</f>
        <v>133.86920315769231</v>
      </c>
      <c r="C83" s="98">
        <f>IFERROR(C81/C80/1000,)</f>
        <v>123.03117762679426</v>
      </c>
      <c r="D83" s="98">
        <f>IFERROR(((B83/C83)-1)*100,IF(B83+C83&lt;&gt;0,100,0))</f>
        <v>8.8091699518429323</v>
      </c>
      <c r="E83" s="98">
        <f>IFERROR(E81/E80/1000,)</f>
        <v>112.69304556146572</v>
      </c>
      <c r="F83" s="98">
        <f>IFERROR(F81/F80/1000,)</f>
        <v>75.657986311380157</v>
      </c>
      <c r="G83" s="98">
        <f>IFERROR(((E83/F83)-1)*100,IF(E83+F83&lt;&gt;0,100,0))</f>
        <v>48.950627760119112</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11029</v>
      </c>
      <c r="C86" s="64">
        <f>C68+C74+C80</f>
        <v>10310</v>
      </c>
      <c r="D86" s="98">
        <f>IFERROR(((B86/C86)-1)*100,IF(B86+C86&lt;&gt;0,100,0))</f>
        <v>6.9738118331716725</v>
      </c>
      <c r="E86" s="64">
        <f>E68+E74+E80</f>
        <v>80106</v>
      </c>
      <c r="F86" s="64">
        <f>F68+F74+F80</f>
        <v>94582</v>
      </c>
      <c r="G86" s="98">
        <f>IFERROR(((E86/F86)-1)*100,IF(E86+F86&lt;&gt;0,100,0))</f>
        <v>-15.305237783087689</v>
      </c>
    </row>
    <row r="87" spans="1:7" s="62" customFormat="1" ht="12" x14ac:dyDescent="0.2">
      <c r="A87" s="79" t="s">
        <v>54</v>
      </c>
      <c r="B87" s="64">
        <f t="shared" ref="B87:C87" si="1">B69+B75+B81</f>
        <v>904336384.41299999</v>
      </c>
      <c r="C87" s="64">
        <f t="shared" si="1"/>
        <v>683608545.65999997</v>
      </c>
      <c r="D87" s="98">
        <f>IFERROR(((B87/C87)-1)*100,IF(B87+C87&lt;&gt;0,100,0))</f>
        <v>32.288630701638631</v>
      </c>
      <c r="E87" s="64">
        <f t="shared" ref="E87:F87" si="2">E69+E75+E81</f>
        <v>6793500121.6080008</v>
      </c>
      <c r="F87" s="64">
        <f t="shared" si="2"/>
        <v>6156895409.0669994</v>
      </c>
      <c r="G87" s="98">
        <f>IFERROR(((E87/F87)-1)*100,IF(E87+F87&lt;&gt;0,100,0))</f>
        <v>10.339703214764718</v>
      </c>
    </row>
    <row r="88" spans="1:7" s="62" customFormat="1" ht="12" x14ac:dyDescent="0.2">
      <c r="A88" s="79" t="s">
        <v>55</v>
      </c>
      <c r="B88" s="64">
        <f t="shared" ref="B88:C88" si="3">B70+B76+B82</f>
        <v>833135335.84403002</v>
      </c>
      <c r="C88" s="64">
        <f t="shared" si="3"/>
        <v>654386226.80905974</v>
      </c>
      <c r="D88" s="98">
        <f>IFERROR(((B88/C88)-1)*100,IF(B88+C88&lt;&gt;0,100,0))</f>
        <v>27.315536561121199</v>
      </c>
      <c r="E88" s="64">
        <f t="shared" ref="E88:F88" si="4">E70+E76+E82</f>
        <v>6537115372.4140625</v>
      </c>
      <c r="F88" s="64">
        <f t="shared" si="4"/>
        <v>5952646682.1580811</v>
      </c>
      <c r="G88" s="98">
        <f>IFERROR(((E88/F88)-1)*100,IF(E88+F88&lt;&gt;0,100,0))</f>
        <v>9.8186356668507493</v>
      </c>
    </row>
    <row r="89" spans="1:7" s="63" customFormat="1" x14ac:dyDescent="0.2">
      <c r="A89" s="79" t="s">
        <v>95</v>
      </c>
      <c r="B89" s="98">
        <f>IFERROR((B75/B87)*100,IF(B75+B87&lt;&gt;0,100,0))</f>
        <v>65.874162078160921</v>
      </c>
      <c r="C89" s="98">
        <f>IFERROR((C75/C87)*100,IF(C75+C87&lt;&gt;0,100,0))</f>
        <v>59.60251193797226</v>
      </c>
      <c r="D89" s="98">
        <f>IFERROR(((B89/C89)-1)*100,IF(B89+C89&lt;&gt;0,100,0))</f>
        <v>10.52245943378276</v>
      </c>
      <c r="E89" s="98">
        <f>IFERROR((E75/E87)*100,IF(E75+E87&lt;&gt;0,100,0))</f>
        <v>71.837833921034019</v>
      </c>
      <c r="F89" s="98">
        <f>IFERROR((F75/F87)*100,IF(F75+F87&lt;&gt;0,100,0))</f>
        <v>62.27121956947439</v>
      </c>
      <c r="G89" s="98">
        <f>IFERROR(((E89/F89)-1)*100,IF(E89+F89&lt;&gt;0,100,0))</f>
        <v>15.362818357662643</v>
      </c>
    </row>
    <row r="90" spans="1:7" s="63" customFormat="1" x14ac:dyDescent="0.2">
      <c r="A90" s="3"/>
      <c r="B90" s="51"/>
      <c r="C90" s="51"/>
      <c r="D90" s="43"/>
      <c r="E90" s="51"/>
      <c r="F90" s="51"/>
      <c r="G90" s="51"/>
    </row>
    <row r="91" spans="1:7" s="32" customFormat="1" ht="15" x14ac:dyDescent="0.25">
      <c r="A91" s="120" t="s">
        <v>49</v>
      </c>
      <c r="B91" s="120"/>
      <c r="C91" s="120"/>
      <c r="D91" s="120"/>
      <c r="E91" s="120"/>
      <c r="F91" s="120"/>
      <c r="G91" s="120"/>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100</v>
      </c>
      <c r="C94" s="45" t="s">
        <v>101</v>
      </c>
      <c r="D94" s="50" t="s">
        <v>13</v>
      </c>
      <c r="E94" s="131">
        <v>2022</v>
      </c>
      <c r="F94" s="131">
        <v>2021</v>
      </c>
      <c r="G94" s="50" t="s">
        <v>13</v>
      </c>
    </row>
    <row r="95" spans="1:7" s="62" customFormat="1" ht="12" x14ac:dyDescent="0.2">
      <c r="A95" s="125"/>
      <c r="B95" s="125"/>
      <c r="C95" s="125"/>
      <c r="D95" s="125"/>
      <c r="E95" s="125"/>
      <c r="F95" s="125"/>
      <c r="G95" s="125"/>
    </row>
    <row r="96" spans="1:7" s="62" customFormat="1" ht="12" x14ac:dyDescent="0.2">
      <c r="A96" s="126" t="s">
        <v>96</v>
      </c>
      <c r="B96" s="126"/>
      <c r="C96" s="126"/>
      <c r="D96" s="126"/>
      <c r="E96" s="126"/>
      <c r="F96" s="126"/>
      <c r="G96" s="126"/>
    </row>
    <row r="97" spans="1:7" s="62" customFormat="1" ht="13.5" x14ac:dyDescent="0.2">
      <c r="A97" s="114" t="s">
        <v>87</v>
      </c>
      <c r="B97" s="66">
        <v>72586718.408000007</v>
      </c>
      <c r="C97" s="135">
        <v>74997060.778999999</v>
      </c>
      <c r="D97" s="65">
        <f>B97-C97</f>
        <v>-2410342.3709999919</v>
      </c>
      <c r="E97" s="135">
        <v>569881472.37300003</v>
      </c>
      <c r="F97" s="135">
        <v>676819046.68900001</v>
      </c>
      <c r="G97" s="80">
        <f>E97-F97</f>
        <v>-106937574.31599998</v>
      </c>
    </row>
    <row r="98" spans="1:7" s="62" customFormat="1" ht="13.5" x14ac:dyDescent="0.2">
      <c r="A98" s="114" t="s">
        <v>88</v>
      </c>
      <c r="B98" s="66">
        <v>78657494.961999997</v>
      </c>
      <c r="C98" s="135">
        <v>70264359.686000004</v>
      </c>
      <c r="D98" s="65">
        <f>B98-C98</f>
        <v>8393135.2759999931</v>
      </c>
      <c r="E98" s="135">
        <v>549686000.278</v>
      </c>
      <c r="F98" s="135">
        <v>646915725.14300001</v>
      </c>
      <c r="G98" s="80">
        <f>E98-F98</f>
        <v>-97229724.86500001</v>
      </c>
    </row>
    <row r="99" spans="1:7" s="62" customFormat="1" ht="12" x14ac:dyDescent="0.2">
      <c r="A99" s="115" t="s">
        <v>16</v>
      </c>
      <c r="B99" s="65">
        <f>B97-B98</f>
        <v>-6070776.5539999902</v>
      </c>
      <c r="C99" s="65">
        <f>C97-C98</f>
        <v>4732701.0929999948</v>
      </c>
      <c r="D99" s="82"/>
      <c r="E99" s="65">
        <f>E97-E98</f>
        <v>20195472.095000029</v>
      </c>
      <c r="F99" s="82">
        <f>F97-F98</f>
        <v>29903321.546000004</v>
      </c>
      <c r="G99" s="80"/>
    </row>
    <row r="100" spans="1:7" s="62" customFormat="1" ht="12" x14ac:dyDescent="0.2">
      <c r="A100" s="127"/>
      <c r="B100" s="127"/>
      <c r="C100" s="127"/>
      <c r="D100" s="127"/>
      <c r="E100" s="127"/>
      <c r="F100" s="127"/>
      <c r="G100" s="127"/>
    </row>
    <row r="101" spans="1:7" s="62" customFormat="1" ht="12" x14ac:dyDescent="0.2">
      <c r="A101" s="128" t="s">
        <v>97</v>
      </c>
      <c r="B101" s="128"/>
      <c r="C101" s="128"/>
      <c r="D101" s="128"/>
      <c r="E101" s="128"/>
      <c r="F101" s="128"/>
      <c r="G101" s="128"/>
    </row>
    <row r="102" spans="1:7" s="16" customFormat="1" ht="13.5" x14ac:dyDescent="0.2">
      <c r="A102" s="79" t="s">
        <v>87</v>
      </c>
      <c r="B102" s="66">
        <v>27852927.629999999</v>
      </c>
      <c r="C102" s="135">
        <v>24583748.352000002</v>
      </c>
      <c r="D102" s="65">
        <f>B102-C102</f>
        <v>3269179.2779999971</v>
      </c>
      <c r="E102" s="135">
        <v>212244520.13999999</v>
      </c>
      <c r="F102" s="135">
        <v>255511792.11899999</v>
      </c>
      <c r="G102" s="80">
        <f>E102-F102</f>
        <v>-43267271.979000002</v>
      </c>
    </row>
    <row r="103" spans="1:7" s="16" customFormat="1" ht="13.5" x14ac:dyDescent="0.2">
      <c r="A103" s="79" t="s">
        <v>88</v>
      </c>
      <c r="B103" s="66">
        <v>56135010.961999997</v>
      </c>
      <c r="C103" s="135">
        <v>35156694.699000001</v>
      </c>
      <c r="D103" s="65">
        <f>B103-C103</f>
        <v>20978316.262999997</v>
      </c>
      <c r="E103" s="135">
        <v>243556486.95199999</v>
      </c>
      <c r="F103" s="135">
        <v>284344087.41500002</v>
      </c>
      <c r="G103" s="80">
        <f>E103-F103</f>
        <v>-40787600.463000029</v>
      </c>
    </row>
    <row r="104" spans="1:7" s="28" customFormat="1" ht="12" x14ac:dyDescent="0.2">
      <c r="A104" s="81" t="s">
        <v>16</v>
      </c>
      <c r="B104" s="65">
        <f>B102-B103</f>
        <v>-28282083.331999999</v>
      </c>
      <c r="C104" s="65">
        <f>C102-C103</f>
        <v>-10572946.346999999</v>
      </c>
      <c r="D104" s="82"/>
      <c r="E104" s="65">
        <f>E102-E103</f>
        <v>-31311966.812000006</v>
      </c>
      <c r="F104" s="82">
        <f>F102-F103</f>
        <v>-28832295.296000034</v>
      </c>
      <c r="G104" s="80"/>
    </row>
    <row r="105" spans="1:7" s="32" customFormat="1" x14ac:dyDescent="0.2">
      <c r="A105" s="83" t="s">
        <v>89</v>
      </c>
      <c r="B105" s="41"/>
      <c r="C105" s="41"/>
      <c r="D105" s="40"/>
      <c r="E105" s="39"/>
      <c r="F105" s="41"/>
      <c r="G105" s="41"/>
    </row>
    <row r="106" spans="1:7" s="32" customFormat="1" x14ac:dyDescent="0.2">
      <c r="A106" s="38"/>
      <c r="B106" s="41"/>
      <c r="C106" s="41"/>
      <c r="D106" s="40"/>
      <c r="E106" s="39"/>
      <c r="F106" s="41"/>
      <c r="G106" s="41"/>
    </row>
    <row r="107" spans="1:7" s="32" customFormat="1" ht="15" x14ac:dyDescent="0.25">
      <c r="A107" s="37" t="s">
        <v>68</v>
      </c>
      <c r="B107" s="52"/>
      <c r="C107" s="37"/>
      <c r="D107" s="37"/>
      <c r="E107" s="37"/>
      <c r="F107" s="37"/>
      <c r="G107" s="37"/>
    </row>
    <row r="108" spans="1:7" s="16" customFormat="1" ht="12" x14ac:dyDescent="0.2">
      <c r="A108" s="50"/>
      <c r="B108" s="50"/>
      <c r="C108" s="50"/>
      <c r="D108" s="50" t="s">
        <v>18</v>
      </c>
      <c r="E108" s="50"/>
      <c r="F108" s="50"/>
      <c r="G108" s="50"/>
    </row>
    <row r="109" spans="1:7" s="16" customFormat="1" ht="12" x14ac:dyDescent="0.2">
      <c r="A109" s="50"/>
      <c r="B109" s="50" t="s">
        <v>19</v>
      </c>
      <c r="C109" s="50" t="s">
        <v>19</v>
      </c>
      <c r="D109" s="50" t="s">
        <v>6</v>
      </c>
      <c r="E109" s="50"/>
      <c r="F109" s="50"/>
      <c r="G109" s="50"/>
    </row>
    <row r="110" spans="1:7" s="16" customFormat="1" ht="12" x14ac:dyDescent="0.2">
      <c r="A110" s="30" t="s">
        <v>41</v>
      </c>
      <c r="B110" s="45" t="s">
        <v>100</v>
      </c>
      <c r="C110" s="45" t="s">
        <v>101</v>
      </c>
      <c r="D110" s="50" t="s">
        <v>7</v>
      </c>
      <c r="E110" s="50"/>
      <c r="F110" s="50" t="s">
        <v>20</v>
      </c>
      <c r="G110" s="50" t="s">
        <v>21</v>
      </c>
    </row>
    <row r="111" spans="1:7" s="16" customFormat="1" ht="12" x14ac:dyDescent="0.2">
      <c r="A111" s="79" t="s">
        <v>39</v>
      </c>
      <c r="B111" s="136">
        <v>824.81918437426498</v>
      </c>
      <c r="C111" s="137">
        <v>755.20367368655195</v>
      </c>
      <c r="D111" s="98">
        <f>IFERROR(((B111/C111)-1)*100,IF(B111+C111&lt;&gt;0,100,0))</f>
        <v>9.2181107048754818</v>
      </c>
      <c r="E111" s="84"/>
      <c r="F111" s="136">
        <v>834.21143171202596</v>
      </c>
      <c r="G111" s="136">
        <v>824.81918437426498</v>
      </c>
    </row>
    <row r="112" spans="1:7" s="16" customFormat="1" ht="12" x14ac:dyDescent="0.2">
      <c r="A112" s="79" t="s">
        <v>50</v>
      </c>
      <c r="B112" s="136">
        <v>813.48610286964094</v>
      </c>
      <c r="C112" s="137">
        <v>746.24494402774803</v>
      </c>
      <c r="D112" s="98">
        <f>IFERROR(((B112/C112)-1)*100,IF(B112+C112&lt;&gt;0,100,0))</f>
        <v>9.0106015967047703</v>
      </c>
      <c r="E112" s="84"/>
      <c r="F112" s="136">
        <v>822.88577170529595</v>
      </c>
      <c r="G112" s="136">
        <v>813.48610286964094</v>
      </c>
    </row>
    <row r="113" spans="1:7" s="16" customFormat="1" ht="12" x14ac:dyDescent="0.2">
      <c r="A113" s="79" t="s">
        <v>51</v>
      </c>
      <c r="B113" s="136">
        <v>878.85016147318504</v>
      </c>
      <c r="C113" s="137">
        <v>791.51426634329096</v>
      </c>
      <c r="D113" s="98">
        <f>IFERROR(((B113/C113)-1)*100,IF(B113+C113&lt;&gt;0,100,0))</f>
        <v>11.03402665543558</v>
      </c>
      <c r="E113" s="84"/>
      <c r="F113" s="136">
        <v>887.18404926852099</v>
      </c>
      <c r="G113" s="136">
        <v>878.85016147318504</v>
      </c>
    </row>
    <row r="114" spans="1:7" s="28" customFormat="1" ht="12" x14ac:dyDescent="0.2">
      <c r="A114" s="81" t="s">
        <v>52</v>
      </c>
      <c r="B114" s="85"/>
      <c r="C114" s="84"/>
      <c r="D114" s="86"/>
      <c r="E114" s="84"/>
      <c r="F114" s="71"/>
      <c r="G114" s="71"/>
    </row>
    <row r="115" spans="1:7" s="16" customFormat="1" ht="12" x14ac:dyDescent="0.2">
      <c r="A115" s="79" t="s">
        <v>56</v>
      </c>
      <c r="B115" s="136">
        <v>618.47517991767199</v>
      </c>
      <c r="C115" s="137">
        <v>585.77081650677701</v>
      </c>
      <c r="D115" s="98">
        <f>IFERROR(((B115/C115)-1)*100,IF(B115+C115&lt;&gt;0,100,0))</f>
        <v>5.5831329402728391</v>
      </c>
      <c r="E115" s="84"/>
      <c r="F115" s="136">
        <v>618.90618763796101</v>
      </c>
      <c r="G115" s="136">
        <v>618.47517991767199</v>
      </c>
    </row>
    <row r="116" spans="1:7" s="16" customFormat="1" ht="12" x14ac:dyDescent="0.2">
      <c r="A116" s="79" t="s">
        <v>57</v>
      </c>
      <c r="B116" s="136">
        <v>809.40832715325598</v>
      </c>
      <c r="C116" s="137">
        <v>767.76269317512902</v>
      </c>
      <c r="D116" s="98">
        <f>IFERROR(((B116/C116)-1)*100,IF(B116+C116&lt;&gt;0,100,0))</f>
        <v>5.4242846583101079</v>
      </c>
      <c r="E116" s="84"/>
      <c r="F116" s="136">
        <v>816.34834545356205</v>
      </c>
      <c r="G116" s="136">
        <v>809.40832715325598</v>
      </c>
    </row>
    <row r="117" spans="1:7" s="16" customFormat="1" ht="12" x14ac:dyDescent="0.2">
      <c r="A117" s="79" t="s">
        <v>59</v>
      </c>
      <c r="B117" s="136">
        <v>926.53806512512597</v>
      </c>
      <c r="C117" s="137">
        <v>858.56013456155404</v>
      </c>
      <c r="D117" s="98">
        <f>IFERROR(((B117/C117)-1)*100,IF(B117+C117&lt;&gt;0,100,0))</f>
        <v>7.9176667803573908</v>
      </c>
      <c r="E117" s="84"/>
      <c r="F117" s="136">
        <v>938.59110631270403</v>
      </c>
      <c r="G117" s="136">
        <v>926.53806512512597</v>
      </c>
    </row>
    <row r="118" spans="1:7" s="16" customFormat="1" ht="12" x14ac:dyDescent="0.2">
      <c r="A118" s="79" t="s">
        <v>58</v>
      </c>
      <c r="B118" s="136">
        <v>890.58642413667303</v>
      </c>
      <c r="C118" s="137">
        <v>792.94748458692095</v>
      </c>
      <c r="D118" s="98">
        <f>IFERROR(((B118/C118)-1)*100,IF(B118+C118&lt;&gt;0,100,0))</f>
        <v>12.313418157901879</v>
      </c>
      <c r="E118" s="84"/>
      <c r="F118" s="136">
        <v>900.99389307261697</v>
      </c>
      <c r="G118" s="136">
        <v>890.58642413667303</v>
      </c>
    </row>
    <row r="119" spans="1:7" s="32" customFormat="1" x14ac:dyDescent="0.2">
      <c r="A119" s="87"/>
      <c r="B119" s="88"/>
      <c r="C119" s="87"/>
      <c r="D119" s="87"/>
      <c r="E119" s="88"/>
      <c r="F119" s="87"/>
      <c r="G119" s="87"/>
    </row>
    <row r="120" spans="1:7" s="32" customFormat="1" ht="15.75" x14ac:dyDescent="0.25">
      <c r="A120" s="130" t="s">
        <v>73</v>
      </c>
      <c r="B120" s="130"/>
      <c r="C120" s="130"/>
      <c r="D120" s="130"/>
      <c r="E120" s="130"/>
      <c r="F120" s="130"/>
      <c r="G120" s="130"/>
    </row>
    <row r="121" spans="1:7" s="32" customFormat="1" ht="15.75" x14ac:dyDescent="0.25">
      <c r="A121" s="89"/>
      <c r="B121" s="89"/>
      <c r="C121" s="89"/>
      <c r="D121" s="89"/>
      <c r="E121" s="89"/>
      <c r="F121" s="89"/>
      <c r="G121" s="89"/>
    </row>
    <row r="122" spans="1:7" s="16" customFormat="1" ht="12" x14ac:dyDescent="0.2">
      <c r="A122" s="50"/>
      <c r="B122" s="50" t="s">
        <v>0</v>
      </c>
      <c r="C122" s="50" t="s">
        <v>0</v>
      </c>
      <c r="D122" s="50" t="s">
        <v>1</v>
      </c>
      <c r="E122" s="50" t="s">
        <v>2</v>
      </c>
      <c r="F122" s="50" t="s">
        <v>2</v>
      </c>
      <c r="G122" s="50" t="s">
        <v>1</v>
      </c>
    </row>
    <row r="123" spans="1:7" s="16" customFormat="1" ht="12" x14ac:dyDescent="0.2">
      <c r="A123" s="50"/>
      <c r="B123" s="50" t="s">
        <v>3</v>
      </c>
      <c r="C123" s="50" t="s">
        <v>3</v>
      </c>
      <c r="D123" s="50" t="s">
        <v>4</v>
      </c>
      <c r="E123" s="50" t="s">
        <v>5</v>
      </c>
      <c r="F123" s="50" t="s">
        <v>5</v>
      </c>
      <c r="G123" s="50" t="s">
        <v>6</v>
      </c>
    </row>
    <row r="124" spans="1:7" s="16" customFormat="1" ht="12" x14ac:dyDescent="0.2">
      <c r="A124" s="30" t="s">
        <v>31</v>
      </c>
      <c r="B124" s="45" t="s">
        <v>100</v>
      </c>
      <c r="C124" s="45" t="s">
        <v>101</v>
      </c>
      <c r="D124" s="50" t="s">
        <v>0</v>
      </c>
      <c r="E124" s="131">
        <v>2022</v>
      </c>
      <c r="F124" s="131">
        <v>2021</v>
      </c>
      <c r="G124" s="50" t="s">
        <v>7</v>
      </c>
    </row>
    <row r="125" spans="1:7" s="28" customFormat="1" ht="12" x14ac:dyDescent="0.2">
      <c r="A125" s="81" t="s">
        <v>33</v>
      </c>
      <c r="B125" s="85"/>
      <c r="C125" s="85"/>
      <c r="D125" s="90"/>
      <c r="E125" s="91"/>
      <c r="F125" s="91"/>
      <c r="G125" s="92"/>
    </row>
    <row r="126" spans="1:7" s="16" customFormat="1" ht="12" x14ac:dyDescent="0.2">
      <c r="A126" s="79" t="s">
        <v>90</v>
      </c>
      <c r="B126" s="67">
        <v>0</v>
      </c>
      <c r="C126" s="66">
        <v>0</v>
      </c>
      <c r="D126" s="98">
        <f>IFERROR(((B126/C126)-1)*100,IF(B126+C126&lt;&gt;0,100,0))</f>
        <v>0</v>
      </c>
      <c r="E126" s="66">
        <v>0</v>
      </c>
      <c r="F126" s="66">
        <v>10</v>
      </c>
      <c r="G126" s="98">
        <f>IFERROR(((E126/F126)-1)*100,IF(E126+F126&lt;&gt;0,100,0))</f>
        <v>-100</v>
      </c>
    </row>
    <row r="127" spans="1:7" s="16" customFormat="1" ht="12" x14ac:dyDescent="0.2">
      <c r="A127" s="79" t="s">
        <v>72</v>
      </c>
      <c r="B127" s="67">
        <v>134</v>
      </c>
      <c r="C127" s="66">
        <v>92</v>
      </c>
      <c r="D127" s="98">
        <f>IFERROR(((B127/C127)-1)*100,IF(B127+C127&lt;&gt;0,100,0))</f>
        <v>45.652173913043484</v>
      </c>
      <c r="E127" s="66">
        <v>2534</v>
      </c>
      <c r="F127" s="66">
        <v>2643</v>
      </c>
      <c r="G127" s="98">
        <f>IFERROR(((E127/F127)-1)*100,IF(E127+F127&lt;&gt;0,100,0))</f>
        <v>-4.1241013999243297</v>
      </c>
    </row>
    <row r="128" spans="1:7" s="16" customFormat="1" ht="12" x14ac:dyDescent="0.2">
      <c r="A128" s="79" t="s">
        <v>74</v>
      </c>
      <c r="B128" s="67">
        <v>1</v>
      </c>
      <c r="C128" s="66">
        <v>5</v>
      </c>
      <c r="D128" s="98">
        <f>IFERROR(((B128/C128)-1)*100,IF(B128+C128&lt;&gt;0,100,0))</f>
        <v>-80</v>
      </c>
      <c r="E128" s="66">
        <v>72</v>
      </c>
      <c r="F128" s="66">
        <v>124</v>
      </c>
      <c r="G128" s="98">
        <f>IFERROR(((E128/F128)-1)*100,IF(E128+F128&lt;&gt;0,100,0))</f>
        <v>-41.935483870967737</v>
      </c>
    </row>
    <row r="129" spans="1:7" s="28" customFormat="1" ht="12" x14ac:dyDescent="0.2">
      <c r="A129" s="81" t="s">
        <v>34</v>
      </c>
      <c r="B129" s="82">
        <f>SUM(B126:B128)</f>
        <v>135</v>
      </c>
      <c r="C129" s="82">
        <f>SUM(C126:C128)</f>
        <v>97</v>
      </c>
      <c r="D129" s="98">
        <f>IFERROR(((B129/C129)-1)*100,IF(B129+C129&lt;&gt;0,100,0))</f>
        <v>39.175257731958759</v>
      </c>
      <c r="E129" s="82">
        <f>SUM(E126:E128)</f>
        <v>2606</v>
      </c>
      <c r="F129" s="82">
        <f>SUM(F126:F128)</f>
        <v>2777</v>
      </c>
      <c r="G129" s="98">
        <f>IFERROR(((E129/F129)-1)*100,IF(E129+F129&lt;&gt;0,100,0))</f>
        <v>-6.157724162765577</v>
      </c>
    </row>
    <row r="130" spans="1:7" s="16" customFormat="1" ht="12" x14ac:dyDescent="0.2">
      <c r="A130" s="79"/>
      <c r="B130" s="71"/>
      <c r="C130" s="71"/>
      <c r="D130" s="98"/>
      <c r="E130" s="84"/>
      <c r="F130" s="93"/>
      <c r="G130" s="98"/>
    </row>
    <row r="131" spans="1:7" s="28" customFormat="1" ht="12" x14ac:dyDescent="0.2">
      <c r="A131" s="81" t="s">
        <v>35</v>
      </c>
      <c r="B131" s="85"/>
      <c r="C131" s="85"/>
      <c r="D131" s="98"/>
      <c r="E131" s="94"/>
      <c r="F131" s="94"/>
      <c r="G131" s="98"/>
    </row>
    <row r="132" spans="1:7" s="16" customFormat="1" ht="12" x14ac:dyDescent="0.2">
      <c r="A132" s="79" t="s">
        <v>75</v>
      </c>
      <c r="B132" s="67">
        <v>11</v>
      </c>
      <c r="C132" s="66">
        <v>0</v>
      </c>
      <c r="D132" s="98">
        <f>IFERROR(((B132/C132)-1)*100,IF(B132+C132&lt;&gt;0,100,0))</f>
        <v>100</v>
      </c>
      <c r="E132" s="66">
        <v>169</v>
      </c>
      <c r="F132" s="66">
        <v>224</v>
      </c>
      <c r="G132" s="98">
        <f>IFERROR(((E132/F132)-1)*100,IF(E132+F132&lt;&gt;0,100,0))</f>
        <v>-24.553571428571431</v>
      </c>
    </row>
    <row r="133" spans="1:7" s="62" customFormat="1" ht="12" x14ac:dyDescent="0.2">
      <c r="A133" s="79" t="s">
        <v>91</v>
      </c>
      <c r="B133" s="64">
        <v>0</v>
      </c>
      <c r="C133" s="78">
        <v>0</v>
      </c>
      <c r="D133" s="98">
        <f>IFERROR(((B133/C133)-1)*100,IF(B133+C133&lt;&gt;0,100,0))</f>
        <v>0</v>
      </c>
      <c r="E133" s="78">
        <v>0</v>
      </c>
      <c r="F133" s="78">
        <v>0</v>
      </c>
      <c r="G133" s="98">
        <f>IFERROR(((E133/F133)-1)*100,IF(E133+F133&lt;&gt;0,100,0))</f>
        <v>0</v>
      </c>
    </row>
    <row r="134" spans="1:7" s="28" customFormat="1" ht="12" x14ac:dyDescent="0.2">
      <c r="A134" s="81" t="s">
        <v>34</v>
      </c>
      <c r="B134" s="82">
        <f>SUM(B132:B133)</f>
        <v>11</v>
      </c>
      <c r="C134" s="82">
        <f>SUM(C132:C133)</f>
        <v>0</v>
      </c>
      <c r="D134" s="98">
        <f>IFERROR(((B134/C134)-1)*100,IF(B134+C134&lt;&gt;0,100,0))</f>
        <v>100</v>
      </c>
      <c r="E134" s="82">
        <f>SUM(E132:E133)</f>
        <v>169</v>
      </c>
      <c r="F134" s="82">
        <f>SUM(F132:F133)</f>
        <v>224</v>
      </c>
      <c r="G134" s="98">
        <f>IFERROR(((E134/F134)-1)*100,IF(E134+F134&lt;&gt;0,100,0))</f>
        <v>-24.553571428571431</v>
      </c>
    </row>
    <row r="135" spans="1:7" s="16" customFormat="1" ht="12" x14ac:dyDescent="0.2">
      <c r="A135" s="30" t="s">
        <v>32</v>
      </c>
      <c r="B135" s="45"/>
      <c r="C135" s="45"/>
      <c r="D135" s="45"/>
      <c r="E135" s="50"/>
      <c r="F135" s="50"/>
      <c r="G135" s="45"/>
    </row>
    <row r="136" spans="1:7" s="16" customFormat="1" ht="12" x14ac:dyDescent="0.2">
      <c r="A136" s="81" t="s">
        <v>33</v>
      </c>
      <c r="B136" s="85"/>
      <c r="C136" s="85"/>
      <c r="D136" s="98"/>
      <c r="E136" s="91"/>
      <c r="F136" s="91"/>
      <c r="G136" s="98"/>
    </row>
    <row r="137" spans="1:7" s="16" customFormat="1" ht="12" x14ac:dyDescent="0.2">
      <c r="A137" s="79" t="s">
        <v>90</v>
      </c>
      <c r="B137" s="67">
        <v>0</v>
      </c>
      <c r="C137" s="66">
        <v>0</v>
      </c>
      <c r="D137" s="98">
        <f>IFERROR(((B137/C137)-1)*100,IF(B137+C137&lt;&gt;0,100,0))</f>
        <v>0</v>
      </c>
      <c r="E137" s="66">
        <v>0</v>
      </c>
      <c r="F137" s="66">
        <v>80471</v>
      </c>
      <c r="G137" s="98">
        <f>IFERROR(((E137/F137)-1)*100,IF(E137+F137&lt;&gt;0,100,0))</f>
        <v>-100</v>
      </c>
    </row>
    <row r="138" spans="1:7" s="16" customFormat="1" ht="12" x14ac:dyDescent="0.2">
      <c r="A138" s="79" t="s">
        <v>72</v>
      </c>
      <c r="B138" s="67">
        <v>25058</v>
      </c>
      <c r="C138" s="66">
        <v>14588</v>
      </c>
      <c r="D138" s="98">
        <f>IFERROR(((B138/C138)-1)*100,IF(B138+C138&lt;&gt;0,100,0))</f>
        <v>71.771318892240203</v>
      </c>
      <c r="E138" s="66">
        <v>2826053</v>
      </c>
      <c r="F138" s="66">
        <v>2726105</v>
      </c>
      <c r="G138" s="98">
        <f>IFERROR(((E138/F138)-1)*100,IF(E138+F138&lt;&gt;0,100,0))</f>
        <v>3.6663298002094669</v>
      </c>
    </row>
    <row r="139" spans="1:7" s="16" customFormat="1" ht="12" x14ac:dyDescent="0.2">
      <c r="A139" s="79" t="s">
        <v>74</v>
      </c>
      <c r="B139" s="67">
        <v>1</v>
      </c>
      <c r="C139" s="66">
        <v>21</v>
      </c>
      <c r="D139" s="98">
        <f>IFERROR(((B139/C139)-1)*100,IF(B139+C139&lt;&gt;0,100,0))</f>
        <v>-95.238095238095227</v>
      </c>
      <c r="E139" s="66">
        <v>3745</v>
      </c>
      <c r="F139" s="66">
        <v>5533</v>
      </c>
      <c r="G139" s="98">
        <f>IFERROR(((E139/F139)-1)*100,IF(E139+F139&lt;&gt;0,100,0))</f>
        <v>-32.315199710825951</v>
      </c>
    </row>
    <row r="140" spans="1:7" s="16" customFormat="1" ht="12" x14ac:dyDescent="0.2">
      <c r="A140" s="81" t="s">
        <v>34</v>
      </c>
      <c r="B140" s="82">
        <f>SUM(B137:B139)</f>
        <v>25059</v>
      </c>
      <c r="C140" s="82">
        <f>SUM(C137:C139)</f>
        <v>14609</v>
      </c>
      <c r="D140" s="98">
        <f>IFERROR(((B140/C140)-1)*100,IF(B140+C140&lt;&gt;0,100,0))</f>
        <v>71.531247860907655</v>
      </c>
      <c r="E140" s="82">
        <f>SUM(E137:E139)</f>
        <v>2829798</v>
      </c>
      <c r="F140" s="82">
        <f>SUM(F137:F139)</f>
        <v>2812109</v>
      </c>
      <c r="G140" s="98">
        <f>IFERROR(((E140/F140)-1)*100,IF(E140+F140&lt;&gt;0,100,0))</f>
        <v>0.62902967132496546</v>
      </c>
    </row>
    <row r="141" spans="1:7" s="28" customFormat="1" ht="12" x14ac:dyDescent="0.2">
      <c r="A141" s="79"/>
      <c r="B141" s="71"/>
      <c r="C141" s="71"/>
      <c r="D141" s="98"/>
      <c r="E141" s="84"/>
      <c r="F141" s="93"/>
      <c r="G141" s="98"/>
    </row>
    <row r="142" spans="1:7" s="16" customFormat="1" ht="12" x14ac:dyDescent="0.2">
      <c r="A142" s="81" t="s">
        <v>35</v>
      </c>
      <c r="B142" s="85"/>
      <c r="C142" s="85"/>
      <c r="D142" s="98"/>
      <c r="E142" s="94"/>
      <c r="F142" s="94"/>
      <c r="G142" s="98"/>
    </row>
    <row r="143" spans="1:7" s="16" customFormat="1" ht="12" x14ac:dyDescent="0.2">
      <c r="A143" s="79" t="s">
        <v>75</v>
      </c>
      <c r="B143" s="67">
        <v>12300</v>
      </c>
      <c r="C143" s="66">
        <v>0</v>
      </c>
      <c r="D143" s="98">
        <f>IFERROR(((B143/C143)-1)*100,)</f>
        <v>0</v>
      </c>
      <c r="E143" s="66">
        <v>138667</v>
      </c>
      <c r="F143" s="66">
        <v>85221</v>
      </c>
      <c r="G143" s="98">
        <f>IFERROR(((E143/F143)-1)*100,)</f>
        <v>62.714589127093092</v>
      </c>
    </row>
    <row r="144" spans="1:7" s="16" customFormat="1" ht="12" x14ac:dyDescent="0.2">
      <c r="A144" s="79" t="s">
        <v>91</v>
      </c>
      <c r="B144" s="64">
        <v>0</v>
      </c>
      <c r="C144" s="78">
        <v>0</v>
      </c>
      <c r="D144" s="98">
        <f>IFERROR(((B144/C144)-1)*100,)</f>
        <v>0</v>
      </c>
      <c r="E144" s="78">
        <v>0</v>
      </c>
      <c r="F144" s="78">
        <v>0</v>
      </c>
      <c r="G144" s="98">
        <f>IFERROR(((E144/F144)-1)*100,)</f>
        <v>0</v>
      </c>
    </row>
    <row r="145" spans="1:7" s="16" customFormat="1" ht="12" x14ac:dyDescent="0.2">
      <c r="A145" s="81" t="s">
        <v>34</v>
      </c>
      <c r="B145" s="82">
        <f>SUM(B143:B144)</f>
        <v>12300</v>
      </c>
      <c r="C145" s="82">
        <f>SUM(C143:C144)</f>
        <v>0</v>
      </c>
      <c r="D145" s="98">
        <f>IFERROR(((B145/C145)-1)*100,)</f>
        <v>0</v>
      </c>
      <c r="E145" s="82">
        <f>SUM(E143:E144)</f>
        <v>138667</v>
      </c>
      <c r="F145" s="82">
        <f>SUM(F143:F144)</f>
        <v>85221</v>
      </c>
      <c r="G145" s="98">
        <f>IFERROR(((E145/F145)-1)*100,)</f>
        <v>62.714589127093092</v>
      </c>
    </row>
    <row r="146" spans="1:7" s="16" customFormat="1" ht="12" x14ac:dyDescent="0.2">
      <c r="A146" s="30" t="s">
        <v>92</v>
      </c>
      <c r="B146" s="45"/>
      <c r="C146" s="45"/>
      <c r="D146" s="45"/>
      <c r="E146" s="50"/>
      <c r="F146" s="50"/>
      <c r="G146" s="45"/>
    </row>
    <row r="147" spans="1:7" s="32" customFormat="1" x14ac:dyDescent="0.2">
      <c r="A147" s="81" t="s">
        <v>33</v>
      </c>
      <c r="B147" s="85"/>
      <c r="C147" s="85"/>
      <c r="D147" s="98"/>
      <c r="E147" s="91"/>
      <c r="F147" s="91"/>
      <c r="G147" s="98"/>
    </row>
    <row r="148" spans="1:7" s="32" customFormat="1" x14ac:dyDescent="0.2">
      <c r="A148" s="79" t="s">
        <v>90</v>
      </c>
      <c r="B148" s="67">
        <v>0</v>
      </c>
      <c r="C148" s="66">
        <v>0</v>
      </c>
      <c r="D148" s="98">
        <f>IFERROR(((B148/C148)-1)*100,IF(B148+C148&lt;&gt;0,100,0))</f>
        <v>0</v>
      </c>
      <c r="E148" s="66">
        <v>0</v>
      </c>
      <c r="F148" s="66">
        <v>1922502.9624999999</v>
      </c>
      <c r="G148" s="98">
        <f>IFERROR(((E148/F148)-1)*100,IF(E148+F148&lt;&gt;0,100,0))</f>
        <v>-100</v>
      </c>
    </row>
    <row r="149" spans="1:7" s="32" customFormat="1" x14ac:dyDescent="0.2">
      <c r="A149" s="79" t="s">
        <v>72</v>
      </c>
      <c r="B149" s="67">
        <v>2354060.2014100002</v>
      </c>
      <c r="C149" s="66">
        <v>1374198.5292499999</v>
      </c>
      <c r="D149" s="98">
        <f>IFERROR(((B149/C149)-1)*100,IF(B149+C149&lt;&gt;0,100,0))</f>
        <v>71.304229432903128</v>
      </c>
      <c r="E149" s="66">
        <v>263817643.37893</v>
      </c>
      <c r="F149" s="66">
        <v>259144969.70407</v>
      </c>
      <c r="G149" s="98">
        <f>IFERROR(((E149/F149)-1)*100,IF(E149+F149&lt;&gt;0,100,0))</f>
        <v>1.8031118567325199</v>
      </c>
    </row>
    <row r="150" spans="1:7" s="32" customFormat="1" x14ac:dyDescent="0.2">
      <c r="A150" s="79" t="s">
        <v>74</v>
      </c>
      <c r="B150" s="67">
        <v>8198.26</v>
      </c>
      <c r="C150" s="66">
        <v>78223.740000000005</v>
      </c>
      <c r="D150" s="98">
        <f>IFERROR(((B150/C150)-1)*100,IF(B150+C150&lt;&gt;0,100,0))</f>
        <v>-89.519473244311769</v>
      </c>
      <c r="E150" s="66">
        <v>25934721.649999999</v>
      </c>
      <c r="F150" s="66">
        <v>29035644.879999999</v>
      </c>
      <c r="G150" s="98">
        <f>IFERROR(((E150/F150)-1)*100,IF(E150+F150&lt;&gt;0,100,0))</f>
        <v>-10.679711929305014</v>
      </c>
    </row>
    <row r="151" spans="1:7" s="16" customFormat="1" ht="12" x14ac:dyDescent="0.2">
      <c r="A151" s="81" t="s">
        <v>34</v>
      </c>
      <c r="B151" s="82">
        <f>SUM(B148:B150)</f>
        <v>2362258.46141</v>
      </c>
      <c r="C151" s="82">
        <f>SUM(C148:C150)</f>
        <v>1452422.2692499999</v>
      </c>
      <c r="D151" s="98">
        <f>IFERROR(((B151/C151)-1)*100,IF(B151+C151&lt;&gt;0,100,0))</f>
        <v>62.642677093475044</v>
      </c>
      <c r="E151" s="82">
        <f>SUM(E148:E150)</f>
        <v>289752365.02893001</v>
      </c>
      <c r="F151" s="82">
        <f>SUM(F148:F150)</f>
        <v>290103117.54657</v>
      </c>
      <c r="G151" s="98">
        <f>IFERROR(((E151/F151)-1)*100,IF(E151+F151&lt;&gt;0,100,0))</f>
        <v>-0.1209061524765187</v>
      </c>
    </row>
    <row r="152" spans="1:7" s="16" customFormat="1" ht="12" x14ac:dyDescent="0.2">
      <c r="A152" s="79"/>
      <c r="B152" s="71"/>
      <c r="C152" s="71"/>
      <c r="D152" s="98"/>
      <c r="E152" s="84"/>
      <c r="F152" s="93"/>
      <c r="G152" s="98"/>
    </row>
    <row r="153" spans="1:7" s="16" customFormat="1" ht="12" x14ac:dyDescent="0.2">
      <c r="A153" s="81" t="s">
        <v>35</v>
      </c>
      <c r="B153" s="85"/>
      <c r="C153" s="85"/>
      <c r="D153" s="98"/>
      <c r="E153" s="94"/>
      <c r="F153" s="94"/>
      <c r="G153" s="98"/>
    </row>
    <row r="154" spans="1:7" s="28" customFormat="1" ht="12" x14ac:dyDescent="0.2">
      <c r="A154" s="79" t="s">
        <v>75</v>
      </c>
      <c r="B154" s="67">
        <v>8106.9</v>
      </c>
      <c r="C154" s="66">
        <v>0</v>
      </c>
      <c r="D154" s="98">
        <f>IFERROR(((B154/C154)-1)*100,IF(B154+C154&lt;&gt;0,100,0))</f>
        <v>100</v>
      </c>
      <c r="E154" s="66">
        <v>254903.943</v>
      </c>
      <c r="F154" s="66">
        <v>179705.88479000001</v>
      </c>
      <c r="G154" s="98">
        <f>IFERROR(((E154/F154)-1)*100,IF(E154+F154&lt;&gt;0,100,0))</f>
        <v>41.845072740870258</v>
      </c>
    </row>
    <row r="155" spans="1:7" s="16" customFormat="1" ht="12" x14ac:dyDescent="0.2">
      <c r="A155" s="79" t="s">
        <v>91</v>
      </c>
      <c r="B155" s="64">
        <v>0</v>
      </c>
      <c r="C155" s="78">
        <v>0</v>
      </c>
      <c r="D155" s="98">
        <f>IFERROR(((B155/C155)-1)*100,IF(B155+C155&lt;&gt;0,100,0))</f>
        <v>0</v>
      </c>
      <c r="E155" s="78">
        <v>0</v>
      </c>
      <c r="F155" s="78">
        <v>0</v>
      </c>
      <c r="G155" s="98">
        <f>IFERROR(((E155/F155)-1)*100,IF(E155+F155&lt;&gt;0,100,0))</f>
        <v>0</v>
      </c>
    </row>
    <row r="156" spans="1:7" s="16" customFormat="1" ht="12" x14ac:dyDescent="0.2">
      <c r="A156" s="81" t="s">
        <v>34</v>
      </c>
      <c r="B156" s="82">
        <f>SUM(B154:B155)</f>
        <v>8106.9</v>
      </c>
      <c r="C156" s="82">
        <f>SUM(C154:C155)</f>
        <v>0</v>
      </c>
      <c r="D156" s="98">
        <f>IFERROR(((B156/C156)-1)*100,IF(B156+C156&lt;&gt;0,100,0))</f>
        <v>100</v>
      </c>
      <c r="E156" s="82">
        <f>SUM(E154:E155)</f>
        <v>254903.943</v>
      </c>
      <c r="F156" s="82">
        <f>SUM(F154:F155)</f>
        <v>179705.88479000001</v>
      </c>
      <c r="G156" s="98">
        <f>IFERROR(((E156/F156)-1)*100,IF(E156+F156&lt;&gt;0,100,0))</f>
        <v>41.845072740870258</v>
      </c>
    </row>
    <row r="157" spans="1:7" s="16" customFormat="1" ht="12" x14ac:dyDescent="0.2">
      <c r="A157" s="30" t="s">
        <v>93</v>
      </c>
      <c r="B157" s="45"/>
      <c r="C157" s="45"/>
      <c r="D157" s="45"/>
      <c r="E157" s="50"/>
      <c r="F157" s="50"/>
      <c r="G157" s="45"/>
    </row>
    <row r="158" spans="1:7" s="16" customFormat="1" ht="12" x14ac:dyDescent="0.2">
      <c r="A158" s="81" t="s">
        <v>33</v>
      </c>
      <c r="B158" s="85"/>
      <c r="C158" s="85"/>
      <c r="D158" s="98"/>
      <c r="E158" s="91"/>
      <c r="F158" s="91"/>
      <c r="G158" s="92"/>
    </row>
    <row r="159" spans="1:7" s="16" customFormat="1" ht="12" x14ac:dyDescent="0.2">
      <c r="A159" s="79" t="s">
        <v>90</v>
      </c>
      <c r="B159" s="67">
        <v>215</v>
      </c>
      <c r="C159" s="66">
        <v>30471</v>
      </c>
      <c r="D159" s="98">
        <f>IFERROR(((B159/C159)-1)*100,IF(B159+C159&lt;&gt;0,100,0))</f>
        <v>-99.294411079386961</v>
      </c>
      <c r="E159" s="78"/>
      <c r="F159" s="78"/>
      <c r="G159" s="65"/>
    </row>
    <row r="160" spans="1:7" s="16" customFormat="1" ht="12" x14ac:dyDescent="0.2">
      <c r="A160" s="79" t="s">
        <v>72</v>
      </c>
      <c r="B160" s="67">
        <v>1096463</v>
      </c>
      <c r="C160" s="66">
        <v>1016503</v>
      </c>
      <c r="D160" s="98">
        <f>IFERROR(((B160/C160)-1)*100,IF(B160+C160&lt;&gt;0,100,0))</f>
        <v>7.8661843595149161</v>
      </c>
      <c r="E160" s="78"/>
      <c r="F160" s="78"/>
      <c r="G160" s="65"/>
    </row>
    <row r="161" spans="1:7" s="16" customFormat="1" ht="12" x14ac:dyDescent="0.2">
      <c r="A161" s="79" t="s">
        <v>74</v>
      </c>
      <c r="B161" s="67">
        <v>1706</v>
      </c>
      <c r="C161" s="66">
        <v>2181</v>
      </c>
      <c r="D161" s="98">
        <f>IFERROR(((B161/C161)-1)*100,IF(B161+C161&lt;&gt;0,100,0))</f>
        <v>-21.779000458505273</v>
      </c>
      <c r="E161" s="78"/>
      <c r="F161" s="78"/>
      <c r="G161" s="65"/>
    </row>
    <row r="162" spans="1:7" s="28" customFormat="1" ht="12" x14ac:dyDescent="0.2">
      <c r="A162" s="81" t="s">
        <v>34</v>
      </c>
      <c r="B162" s="82">
        <f>SUM(B159:B161)</f>
        <v>1098384</v>
      </c>
      <c r="C162" s="82">
        <f>SUM(C159:C161)</f>
        <v>1049155</v>
      </c>
      <c r="D162" s="98">
        <f>IFERROR(((B162/C162)-1)*100,IF(B162+C162&lt;&gt;0,100,0))</f>
        <v>4.692252336404068</v>
      </c>
      <c r="E162" s="82"/>
      <c r="F162" s="82"/>
      <c r="G162" s="65"/>
    </row>
    <row r="163" spans="1:7" s="28" customFormat="1" ht="12" x14ac:dyDescent="0.2">
      <c r="A163" s="79"/>
      <c r="B163" s="71"/>
      <c r="C163" s="71"/>
      <c r="D163" s="98"/>
      <c r="E163" s="84"/>
      <c r="F163" s="93"/>
      <c r="G163" s="93"/>
    </row>
    <row r="164" spans="1:7" s="16" customFormat="1" ht="12" x14ac:dyDescent="0.2">
      <c r="A164" s="81" t="s">
        <v>35</v>
      </c>
      <c r="B164" s="85"/>
      <c r="C164" s="85"/>
      <c r="D164" s="98"/>
      <c r="E164" s="94"/>
      <c r="F164" s="94"/>
      <c r="G164" s="94"/>
    </row>
    <row r="165" spans="1:7" s="16" customFormat="1" ht="12" x14ac:dyDescent="0.2">
      <c r="A165" s="79" t="s">
        <v>75</v>
      </c>
      <c r="B165" s="67">
        <v>138214</v>
      </c>
      <c r="C165" s="66">
        <v>141332</v>
      </c>
      <c r="D165" s="98">
        <f>IFERROR(((B165/C165)-1)*100,IF(B165+C165&lt;&gt;0,100,0))</f>
        <v>-2.2061528882347914</v>
      </c>
      <c r="E165" s="78"/>
      <c r="F165" s="78"/>
      <c r="G165" s="65"/>
    </row>
    <row r="166" spans="1:7" s="16" customFormat="1" ht="12" x14ac:dyDescent="0.2">
      <c r="A166" s="79" t="s">
        <v>91</v>
      </c>
      <c r="B166" s="64">
        <v>0</v>
      </c>
      <c r="C166" s="78">
        <v>0</v>
      </c>
      <c r="D166" s="98">
        <f>IFERROR(((B166/C166)-1)*100,IF(B166+C166&lt;&gt;0,100,0))</f>
        <v>0</v>
      </c>
      <c r="E166" s="78"/>
      <c r="F166" s="78"/>
      <c r="G166" s="65"/>
    </row>
    <row r="167" spans="1:7" s="28" customFormat="1" ht="12" x14ac:dyDescent="0.2">
      <c r="A167" s="81" t="s">
        <v>34</v>
      </c>
      <c r="B167" s="82">
        <f>SUM(B165:B166)</f>
        <v>138214</v>
      </c>
      <c r="C167" s="82">
        <f>SUM(C165:C166)</f>
        <v>141332</v>
      </c>
      <c r="D167" s="98">
        <f>IFERROR(((B167/C167)-1)*100,IF(B167+C167&lt;&gt;0,100,0))</f>
        <v>-2.2061528882347914</v>
      </c>
      <c r="E167" s="82"/>
      <c r="F167" s="82"/>
      <c r="G167" s="65"/>
    </row>
    <row r="168" spans="1:7" s="32" customFormat="1" ht="15" x14ac:dyDescent="0.25">
      <c r="A168" s="36"/>
      <c r="B168" s="36"/>
      <c r="C168" s="36"/>
      <c r="D168" s="36"/>
      <c r="E168" s="44"/>
      <c r="F168" s="33"/>
      <c r="G168" s="33"/>
    </row>
    <row r="169" spans="1:7" ht="15.75" x14ac:dyDescent="0.25">
      <c r="A169" s="130" t="s">
        <v>60</v>
      </c>
      <c r="B169" s="130"/>
      <c r="C169" s="130"/>
      <c r="D169" s="130"/>
      <c r="E169" s="130"/>
      <c r="F169" s="130"/>
      <c r="G169" s="130"/>
    </row>
    <row r="170" spans="1:7" ht="15.75" x14ac:dyDescent="0.25">
      <c r="A170" s="89"/>
      <c r="B170" s="89"/>
      <c r="C170" s="89"/>
      <c r="D170" s="89"/>
      <c r="E170" s="89"/>
      <c r="F170" s="89"/>
      <c r="G170" s="89"/>
    </row>
    <row r="171" spans="1:7" x14ac:dyDescent="0.2">
      <c r="A171" s="50"/>
      <c r="B171" s="50" t="s">
        <v>0</v>
      </c>
      <c r="C171" s="50" t="s">
        <v>0</v>
      </c>
      <c r="D171" s="50" t="s">
        <v>1</v>
      </c>
      <c r="E171" s="50" t="s">
        <v>2</v>
      </c>
      <c r="F171" s="50" t="s">
        <v>2</v>
      </c>
      <c r="G171" s="50" t="s">
        <v>1</v>
      </c>
    </row>
    <row r="172" spans="1:7" x14ac:dyDescent="0.2">
      <c r="A172" s="50"/>
      <c r="B172" s="50" t="s">
        <v>3</v>
      </c>
      <c r="C172" s="50" t="s">
        <v>3</v>
      </c>
      <c r="D172" s="50" t="s">
        <v>4</v>
      </c>
      <c r="E172" s="50" t="s">
        <v>5</v>
      </c>
      <c r="F172" s="50" t="s">
        <v>5</v>
      </c>
      <c r="G172" s="50" t="s">
        <v>6</v>
      </c>
    </row>
    <row r="173" spans="1:7" x14ac:dyDescent="0.2">
      <c r="A173" s="30" t="s">
        <v>31</v>
      </c>
      <c r="B173" s="45" t="s">
        <v>100</v>
      </c>
      <c r="C173" s="45" t="s">
        <v>101</v>
      </c>
      <c r="D173" s="50" t="s">
        <v>0</v>
      </c>
      <c r="E173" s="131">
        <v>2022</v>
      </c>
      <c r="F173" s="131">
        <v>2021</v>
      </c>
      <c r="G173" s="50" t="s">
        <v>7</v>
      </c>
    </row>
    <row r="174" spans="1:7" x14ac:dyDescent="0.2">
      <c r="A174" s="102" t="s">
        <v>33</v>
      </c>
      <c r="B174" s="104"/>
      <c r="C174" s="104"/>
      <c r="D174" s="105"/>
      <c r="E174" s="106"/>
      <c r="F174" s="106"/>
      <c r="G174" s="107"/>
    </row>
    <row r="175" spans="1:7" x14ac:dyDescent="0.2">
      <c r="A175" s="101" t="s">
        <v>31</v>
      </c>
      <c r="B175" s="112">
        <v>10712</v>
      </c>
      <c r="C175" s="113">
        <v>7389</v>
      </c>
      <c r="D175" s="111">
        <f>IFERROR(((B175/C175)-1)*100,IF(B175+C175&lt;&gt;0,100,0))</f>
        <v>44.972256056299912</v>
      </c>
      <c r="E175" s="113">
        <v>93924</v>
      </c>
      <c r="F175" s="113">
        <v>85680</v>
      </c>
      <c r="G175" s="111">
        <f>IFERROR(((E175/F175)-1)*100,IF(E175+F175&lt;&gt;0,100,0))</f>
        <v>9.6218487394958085</v>
      </c>
    </row>
    <row r="176" spans="1:7" x14ac:dyDescent="0.2">
      <c r="A176" s="101" t="s">
        <v>32</v>
      </c>
      <c r="B176" s="112">
        <v>86208</v>
      </c>
      <c r="C176" s="113">
        <v>49297</v>
      </c>
      <c r="D176" s="111">
        <f t="shared" ref="D176:D178" si="5">IFERROR(((B176/C176)-1)*100,IF(B176+C176&lt;&gt;0,100,0))</f>
        <v>74.874738827920567</v>
      </c>
      <c r="E176" s="113">
        <v>605005</v>
      </c>
      <c r="F176" s="113">
        <v>561541</v>
      </c>
      <c r="G176" s="111">
        <f>IFERROR(((E176/F176)-1)*100,IF(E176+F176&lt;&gt;0,100,0))</f>
        <v>7.7401293939356242</v>
      </c>
    </row>
    <row r="177" spans="1:7" x14ac:dyDescent="0.2">
      <c r="A177" s="101" t="s">
        <v>92</v>
      </c>
      <c r="B177" s="112">
        <v>34023001</v>
      </c>
      <c r="C177" s="113">
        <v>15657133</v>
      </c>
      <c r="D177" s="111">
        <f t="shared" si="5"/>
        <v>117.30032567265027</v>
      </c>
      <c r="E177" s="113">
        <v>221592521</v>
      </c>
      <c r="F177" s="113">
        <v>176870076</v>
      </c>
      <c r="G177" s="111">
        <f>IFERROR(((E177/F177)-1)*100,IF(E177+F177&lt;&gt;0,100,0))</f>
        <v>25.285478477433344</v>
      </c>
    </row>
    <row r="178" spans="1:7" x14ac:dyDescent="0.2">
      <c r="A178" s="101" t="s">
        <v>93</v>
      </c>
      <c r="B178" s="112">
        <v>103152</v>
      </c>
      <c r="C178" s="113">
        <v>109263</v>
      </c>
      <c r="D178" s="111">
        <f t="shared" si="5"/>
        <v>-5.5929271574091892</v>
      </c>
      <c r="E178" s="100"/>
      <c r="F178" s="100"/>
      <c r="G178" s="111"/>
    </row>
    <row r="179" spans="1:7" x14ac:dyDescent="0.2">
      <c r="A179" s="101"/>
      <c r="B179" s="99"/>
      <c r="C179" s="99"/>
      <c r="D179" s="108"/>
      <c r="E179" s="103"/>
      <c r="F179" s="109"/>
      <c r="G179" s="108"/>
    </row>
    <row r="180" spans="1:7" x14ac:dyDescent="0.2">
      <c r="A180" s="102" t="s">
        <v>35</v>
      </c>
      <c r="B180" s="104"/>
      <c r="C180" s="104"/>
      <c r="D180" s="110"/>
      <c r="E180" s="110"/>
      <c r="F180" s="110"/>
      <c r="G180" s="110"/>
    </row>
    <row r="181" spans="1:7" x14ac:dyDescent="0.2">
      <c r="A181" s="101" t="s">
        <v>31</v>
      </c>
      <c r="B181" s="112">
        <v>672</v>
      </c>
      <c r="C181" s="113">
        <v>216</v>
      </c>
      <c r="D181" s="111">
        <f t="shared" ref="D181:D184" si="6">IFERROR(((B181/C181)-1)*100,IF(B181+C181&lt;&gt;0,100,0))</f>
        <v>211.11111111111111</v>
      </c>
      <c r="E181" s="113">
        <v>4112</v>
      </c>
      <c r="F181" s="113">
        <v>3668</v>
      </c>
      <c r="G181" s="111">
        <f t="shared" ref="G181" si="7">IFERROR(((E181/F181)-1)*100,IF(E181+F181&lt;&gt;0,100,0))</f>
        <v>12.104689203925844</v>
      </c>
    </row>
    <row r="182" spans="1:7" x14ac:dyDescent="0.2">
      <c r="A182" s="101" t="s">
        <v>32</v>
      </c>
      <c r="B182" s="112">
        <v>9056</v>
      </c>
      <c r="C182" s="113">
        <v>2330</v>
      </c>
      <c r="D182" s="111">
        <f t="shared" si="6"/>
        <v>288.6695278969957</v>
      </c>
      <c r="E182" s="113">
        <v>42150</v>
      </c>
      <c r="F182" s="113">
        <v>41898</v>
      </c>
      <c r="G182" s="111">
        <f t="shared" ref="G182" si="8">IFERROR(((E182/F182)-1)*100,IF(E182+F182&lt;&gt;0,100,0))</f>
        <v>0.60146069024773485</v>
      </c>
    </row>
    <row r="183" spans="1:7" x14ac:dyDescent="0.2">
      <c r="A183" s="101" t="s">
        <v>92</v>
      </c>
      <c r="B183" s="112">
        <v>148840</v>
      </c>
      <c r="C183" s="113">
        <v>18706</v>
      </c>
      <c r="D183" s="111">
        <f t="shared" si="6"/>
        <v>695.68053031113016</v>
      </c>
      <c r="E183" s="113">
        <v>820581</v>
      </c>
      <c r="F183" s="113">
        <v>810146</v>
      </c>
      <c r="G183" s="111">
        <f t="shared" ref="G183" si="9">IFERROR(((E183/F183)-1)*100,IF(E183+F183&lt;&gt;0,100,0))</f>
        <v>1.2880394398046668</v>
      </c>
    </row>
    <row r="184" spans="1:7" x14ac:dyDescent="0.2">
      <c r="A184" s="101" t="s">
        <v>93</v>
      </c>
      <c r="B184" s="112">
        <v>27473</v>
      </c>
      <c r="C184" s="113">
        <v>37096</v>
      </c>
      <c r="D184" s="111">
        <f t="shared" si="6"/>
        <v>-25.94080224282942</v>
      </c>
      <c r="E184" s="100"/>
      <c r="F184" s="100"/>
      <c r="G184" s="111"/>
    </row>
    <row r="185" spans="1:7" x14ac:dyDescent="0.2">
      <c r="A185" s="95"/>
      <c r="B185" s="95"/>
      <c r="C185" s="95"/>
      <c r="D185" s="95"/>
      <c r="E185" s="95"/>
      <c r="F185" s="95"/>
      <c r="G185" s="95"/>
    </row>
    <row r="186" spans="1:7" x14ac:dyDescent="0.2">
      <c r="A186" s="96" t="s">
        <v>44</v>
      </c>
      <c r="B186" s="95"/>
      <c r="C186" s="95"/>
      <c r="D186" s="95"/>
      <c r="E186" s="95"/>
      <c r="F186" s="95"/>
      <c r="G186" s="95"/>
    </row>
    <row r="187" spans="1:7" x14ac:dyDescent="0.2">
      <c r="A187" s="96" t="s">
        <v>61</v>
      </c>
      <c r="B187" s="96"/>
      <c r="C187" s="96"/>
      <c r="D187" s="96"/>
      <c r="E187" s="96"/>
      <c r="F187" s="96"/>
      <c r="G187" s="96"/>
    </row>
    <row r="188" spans="1:7" ht="27" customHeight="1" x14ac:dyDescent="0.2">
      <c r="A188" s="129" t="s">
        <v>85</v>
      </c>
      <c r="B188" s="129"/>
      <c r="C188" s="129"/>
      <c r="D188" s="129"/>
      <c r="E188" s="129"/>
      <c r="F188" s="129"/>
      <c r="G188" s="129"/>
    </row>
    <row r="189" spans="1:7" x14ac:dyDescent="0.2">
      <c r="A189" s="97"/>
      <c r="B189" s="97"/>
      <c r="C189" s="97"/>
      <c r="D189" s="97"/>
      <c r="E189" s="97"/>
      <c r="F189" s="97"/>
      <c r="G189" s="97"/>
    </row>
    <row r="190" spans="1:7" x14ac:dyDescent="0.2">
      <c r="A190" s="96" t="s">
        <v>62</v>
      </c>
      <c r="B190" s="96"/>
      <c r="C190" s="96"/>
      <c r="D190" s="96"/>
      <c r="E190" s="96"/>
      <c r="F190" s="96"/>
      <c r="G190" s="96"/>
    </row>
    <row r="191" spans="1:7" x14ac:dyDescent="0.2">
      <c r="A191" s="97" t="s">
        <v>86</v>
      </c>
      <c r="B191" s="97"/>
      <c r="C191" s="97"/>
      <c r="D191" s="97"/>
      <c r="E191" s="97"/>
      <c r="F191" s="97"/>
      <c r="G191" s="97"/>
    </row>
    <row r="192" spans="1:7" x14ac:dyDescent="0.2">
      <c r="A192" s="97"/>
      <c r="B192" s="97"/>
      <c r="C192" s="97"/>
      <c r="D192" s="97"/>
      <c r="E192" s="97"/>
      <c r="F192" s="97"/>
      <c r="G192" s="97"/>
    </row>
    <row r="193" spans="1:7" x14ac:dyDescent="0.2">
      <c r="A193" s="97" t="s">
        <v>80</v>
      </c>
      <c r="B193" s="97"/>
      <c r="C193" s="97"/>
      <c r="D193" s="97"/>
      <c r="E193" s="97"/>
      <c r="F193" s="97"/>
      <c r="G193" s="97"/>
    </row>
    <row r="194" spans="1:7" x14ac:dyDescent="0.2">
      <c r="A194" s="97" t="s">
        <v>81</v>
      </c>
      <c r="B194" s="97"/>
      <c r="C194" s="97"/>
      <c r="D194" s="97"/>
      <c r="E194" s="97"/>
      <c r="F194" s="97"/>
      <c r="G194" s="97"/>
    </row>
    <row r="195" spans="1:7" x14ac:dyDescent="0.2">
      <c r="A195" s="97" t="s">
        <v>82</v>
      </c>
      <c r="B195" s="97"/>
      <c r="C195" s="97"/>
      <c r="D195" s="97"/>
      <c r="E195" s="97"/>
      <c r="F195" s="97"/>
      <c r="G195" s="97"/>
    </row>
    <row r="196" spans="1:7" x14ac:dyDescent="0.2">
      <c r="A196" s="35"/>
      <c r="B196" s="35"/>
      <c r="C196" s="34"/>
      <c r="D196" s="34"/>
      <c r="E196" s="34"/>
      <c r="F196" s="34"/>
      <c r="G196" s="34"/>
    </row>
  </sheetData>
  <mergeCells count="15">
    <mergeCell ref="A95:G95"/>
    <mergeCell ref="A96:G96"/>
    <mergeCell ref="A100:G100"/>
    <mergeCell ref="A101:G10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2022-03-07T06:24:23Z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