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028"/>
  <workbookPr codeName="ThisWorkbook" defaultThemeVersion="124226"/>
  <mc:AlternateContent xmlns:mc="http://schemas.openxmlformats.org/markup-compatibility/2006">
    <mc:Choice Requires="x15">
      <x15ac:absPath xmlns:x15ac="http://schemas.microsoft.com/office/spreadsheetml/2010/11/ac" url="\\vypdcidp01.resources.jse.co.za\RW\Internal\Omega\"/>
    </mc:Choice>
  </mc:AlternateContent>
  <xr:revisionPtr revIDLastSave="0" documentId="8_{748156B2-7EB6-4FB2-A89B-2582C6E81027}" xr6:coauthVersionLast="47" xr6:coauthVersionMax="47" xr10:uidLastSave="{00000000-0000-0000-0000-000000000000}"/>
  <bookViews>
    <workbookView xWindow="3765" yWindow="316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<sst xmlns="http://schemas.openxmlformats.org/spreadsheetml/2006/main" count="270" uniqueCount="102">
  <si>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</si>
  <si>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</si>
  <si>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</si>
  <si>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</si>
  <si>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</si>
  <si>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</si>
  <si>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</si>
  <si>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</si>
  <si>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</si>
  <si>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</si>
  <si>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</si>
  <si>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</si>
  <si>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</si>
  <si>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</si>
  <si>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</si>
  <si>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</si>
  <si>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</si>
  <si>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</si>
  <si>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</si>
  <si>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</si>
  <si>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</si>
  <si>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</si>
  <si>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</si>
  <si>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</si>
  <si>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</si>
  <si>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</si>
  <si>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</si>
  <si>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</si>
  <si>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</si>
  <si>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</si>
  <si>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</si>
  <si>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</si>
  <si>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</si>
  <si>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</si>
  <si>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</si>
  <si>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</si>
  <si>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</si>
  <si>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</si>
  <si>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</si>
  <si>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</si>
  <si>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</si>
  <si>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</si>
  <si>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</si>
  <si>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</si>
  <si>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</si>
  <si>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</si>
  <si>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</si>
  <si>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</si>
  <si>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</si>
  <si>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</si>
  <si>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</si>
  <si>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</si>
  <si>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</si>
  <si>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</si>
  <si>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</si>
  <si>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</si>
  <si>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</si>
  <si>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</si>
  <si>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</si>
  <si>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</si>
  <si>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</si>
  <si>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</si>
  <si>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</si>
  <si>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</si>
  <si>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</si>
  <si>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</si>
  <si>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</si>
  <si>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</si>
  <si>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</si>
  <si>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</si>
  <si>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</si>
  <si>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</si>
  <si>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</si>
  <si>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</si>
  <si>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</si>
  <si>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</si>
  <si>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</si>
  <si>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</si>
  <si>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</si>
  <si>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</si>
  <si>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</si>
  <si>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</si>
  <si>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</si>
  <si>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</si>
  <si>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</si>
  <si>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</si>
  <si>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</si>
  <si>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</si>
  <si>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</si>
  <si>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</si>
  <si>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</si>
  <si>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</si>
  <si>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</si>
  <si>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</si>
  <si>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</si>
  <si>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</si>
  <si>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</si>
  <si>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</si>
  <si>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</si>
  <si>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3 June 2022</t>
  </si>
  <si>
    <t>03.06.2022</t>
  </si>
  <si>
    <t>04.06.2021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</si>
</sst>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1552762</v>
      </c>
      <c r="C11" s="67">
        <v>1559068</v>
      </c>
      <c r="D11" s="98">
        <f>IFERROR(((B11/C11)-1)*100,IF(B11+C11&lt;&gt;0,100,0))</f>
        <v>-0.40447241557135527</v>
      </c>
      <c r="E11" s="67">
        <v>36332940</v>
      </c>
      <c r="F11" s="67">
        <v>34883886</v>
      </c>
      <c r="G11" s="98">
        <f>IFERROR(((E11/F11)-1)*100,IF(E11+F11&lt;&gt;0,100,0))</f>
        <v>4.1539351435788907</v>
      </c>
    </row>
    <row r="12" spans="1:7" s="16" customFormat="1" ht="12" x14ac:dyDescent="0.2">
      <c r="A12" s="64" t="s">
        <v>9</v>
      </c>
      <c r="B12" s="67">
        <v>1720647.648</v>
      </c>
      <c r="C12" s="67">
        <v>2512956.0049999999</v>
      </c>
      <c r="D12" s="98">
        <f>IFERROR(((B12/C12)-1)*100,IF(B12+C12&lt;&gt;0,100,0))</f>
        <v>-31.528938645306681</v>
      </c>
      <c r="E12" s="67">
        <v>35900535.785999998</v>
      </c>
      <c r="F12" s="67">
        <v>56316625.394000001</v>
      </c>
      <c r="G12" s="98">
        <f>IFERROR(((E12/F12)-1)*100,IF(E12+F12&lt;&gt;0,100,0))</f>
        <v>-36.25233128790267</v>
      </c>
    </row>
    <row r="13" spans="1:7" s="16" customFormat="1" ht="12" x14ac:dyDescent="0.2">
      <c r="A13" s="64" t="s">
        <v>10</v>
      </c>
      <c r="B13" s="67">
        <v>127800819.828556</v>
      </c>
      <c r="C13" s="67">
        <v>90167571.644832507</v>
      </c>
      <c r="D13" s="98">
        <f>IFERROR(((B13/C13)-1)*100,IF(B13+C13&lt;&gt;0,100,0))</f>
        <v>41.737009766615188</v>
      </c>
      <c r="E13" s="67">
        <v>2660439217.8656101</v>
      </c>
      <c r="F13" s="67">
        <v>2404620192.0226598</v>
      </c>
      <c r="G13" s="98">
        <f>IFERROR(((E13/F13)-1)*100,IF(E13+F13&lt;&gt;0,100,0))</f>
        <v>10.638645832370175</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424</v>
      </c>
      <c r="C16" s="67">
        <v>316</v>
      </c>
      <c r="D16" s="98">
        <f>IFERROR(((B16/C16)-1)*100,IF(B16+C16&lt;&gt;0,100,0))</f>
        <v>34.177215189873422</v>
      </c>
      <c r="E16" s="67">
        <v>8560</v>
      </c>
      <c r="F16" s="67">
        <v>7317</v>
      </c>
      <c r="G16" s="98">
        <f>IFERROR(((E16/F16)-1)*100,IF(E16+F16&lt;&gt;0,100,0))</f>
        <v>16.98783654503211</v>
      </c>
    </row>
    <row r="17" spans="1:7" s="16" customFormat="1" ht="12" x14ac:dyDescent="0.2">
      <c r="A17" s="64" t="s">
        <v>9</v>
      </c>
      <c r="B17" s="67">
        <v>168393.79800000001</v>
      </c>
      <c r="C17" s="67">
        <v>126716.747</v>
      </c>
      <c r="D17" s="98">
        <f>IFERROR(((B17/C17)-1)*100,IF(B17+C17&lt;&gt;0,100,0))</f>
        <v>32.889931273251527</v>
      </c>
      <c r="E17" s="67">
        <v>3833904.9870000002</v>
      </c>
      <c r="F17" s="67">
        <v>5199323.2850000001</v>
      </c>
      <c r="G17" s="98">
        <f>IFERROR(((E17/F17)-1)*100,IF(E17+F17&lt;&gt;0,100,0))</f>
        <v>-26.261461793291819</v>
      </c>
    </row>
    <row r="18" spans="1:7" s="16" customFormat="1" ht="12" x14ac:dyDescent="0.2">
      <c r="A18" s="64" t="s">
        <v>10</v>
      </c>
      <c r="B18" s="67">
        <v>8535892.7747012209</v>
      </c>
      <c r="C18" s="67">
        <v>5911084.1999675799</v>
      </c>
      <c r="D18" s="98">
        <f>IFERROR(((B18/C18)-1)*100,IF(B18+C18&lt;&gt;0,100,0))</f>
        <v>44.404858498683495</v>
      </c>
      <c r="E18" s="67">
        <v>247138668.13640201</v>
      </c>
      <c r="F18" s="67">
        <v>180519732.86013201</v>
      </c>
      <c r="G18" s="98">
        <f>IFERROR(((E18/F18)-1)*100,IF(E18+F18&lt;&gt;0,100,0))</f>
        <v>36.903962919049313</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31505467.301430002</v>
      </c>
      <c r="C24" s="66">
        <v>14890480.7805</v>
      </c>
      <c r="D24" s="65">
        <f>B24-C24</f>
        <v>16614986.520930002</v>
      </c>
      <c r="E24" s="67">
        <v>442343767.16374999</v>
      </c>
      <c r="F24" s="67">
        <v>457723646.82867002</v>
      </c>
      <c r="G24" s="65">
        <f>E24-F24</f>
        <v>-15379879.664920032</v>
      </c>
    </row>
    <row r="25" spans="1:7" s="16" customFormat="1" ht="12" x14ac:dyDescent="0.2">
      <c r="A25" s="68" t="s">
        <v>15</v>
      </c>
      <c r="B25" s="66">
        <v>24972722.648430001</v>
      </c>
      <c r="C25" s="66">
        <v>14639380.697720001</v>
      </c>
      <c r="D25" s="65">
        <f>B25-C25</f>
        <v>10333341.95071</v>
      </c>
      <c r="E25" s="67">
        <v>443954113.16475999</v>
      </c>
      <c r="F25" s="67">
        <v>473688172.55488002</v>
      </c>
      <c r="G25" s="65">
        <f>E25-F25</f>
        <v>-29734059.390120029</v>
      </c>
    </row>
    <row r="26" spans="1:7" s="28" customFormat="1" ht="12" x14ac:dyDescent="0.2">
      <c r="A26" s="69" t="s">
        <v>16</v>
      </c>
      <c r="B26" s="70">
        <f>B24-B25</f>
        <v>6532744.6530000009</v>
      </c>
      <c r="C26" s="70">
        <f>C24-C25</f>
        <v>251100.08277999982</v>
      </c>
      <c r="D26" s="70"/>
      <c r="E26" s="70">
        <f>E24-E25</f>
        <v>-1610346.0010100007</v>
      </c>
      <c r="F26" s="70">
        <f>F24-F25</f>
        <v>-15964525.726209998</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70920.446503300001</v>
      </c>
      <c r="C33" s="132">
        <v>67825.016198929996</v>
      </c>
      <c r="D33" s="98">
        <f t="shared" ref="D33:D42" si="0">IFERROR(((B33/C33)-1)*100,IF(B33+C33&lt;&gt;0,100,0))</f>
        <v>4.5638474973469068</v>
      </c>
      <c r="E33" s="64"/>
      <c r="F33" s="132">
        <v>72289.88</v>
      </c>
      <c r="G33" s="132">
        <v>70485.460000000006</v>
      </c>
    </row>
    <row r="34" spans="1:7" s="16" customFormat="1" ht="12" x14ac:dyDescent="0.2">
      <c r="A34" s="64" t="s">
        <v>23</v>
      </c>
      <c r="B34" s="132">
        <v>79290.003131289996</v>
      </c>
      <c r="C34" s="132">
        <v>75685.882285450003</v>
      </c>
      <c r="D34" s="98">
        <f t="shared" si="0"/>
        <v>4.7619460023561766</v>
      </c>
      <c r="E34" s="64"/>
      <c r="F34" s="132">
        <v>80893.66</v>
      </c>
      <c r="G34" s="132">
        <v>78967.22</v>
      </c>
    </row>
    <row r="35" spans="1:7" s="16" customFormat="1" ht="12" x14ac:dyDescent="0.2">
      <c r="A35" s="64" t="s">
        <v>24</v>
      </c>
      <c r="B35" s="132">
        <v>69473.108491339997</v>
      </c>
      <c r="C35" s="132">
        <v>57684.81625602</v>
      </c>
      <c r="D35" s="98">
        <f t="shared" si="0"/>
        <v>20.435693481280293</v>
      </c>
      <c r="E35" s="64"/>
      <c r="F35" s="132">
        <v>70412.759999999995</v>
      </c>
      <c r="G35" s="132">
        <v>68776.179999999993</v>
      </c>
    </row>
    <row r="36" spans="1:7" s="16" customFormat="1" ht="12" x14ac:dyDescent="0.2">
      <c r="A36" s="64" t="s">
        <v>25</v>
      </c>
      <c r="B36" s="132">
        <v>64318.953211280001</v>
      </c>
      <c r="C36" s="132">
        <v>61616.79528803</v>
      </c>
      <c r="D36" s="98">
        <f t="shared" si="0"/>
        <v>4.385424315916886</v>
      </c>
      <c r="E36" s="64"/>
      <c r="F36" s="132">
        <v>65646.080000000002</v>
      </c>
      <c r="G36" s="132">
        <v>63874.85</v>
      </c>
    </row>
    <row r="37" spans="1:7" s="16" customFormat="1" ht="12" x14ac:dyDescent="0.2">
      <c r="A37" s="64" t="s">
        <v>79</v>
      </c>
      <c r="B37" s="132">
        <v>75651.426641390004</v>
      </c>
      <c r="C37" s="132">
        <v>66582.749150090007</v>
      </c>
      <c r="D37" s="98">
        <f t="shared" si="0"/>
        <v>13.620160787980517</v>
      </c>
      <c r="E37" s="64"/>
      <c r="F37" s="132">
        <v>78145.56</v>
      </c>
      <c r="G37" s="132">
        <v>74987.08</v>
      </c>
    </row>
    <row r="38" spans="1:7" s="16" customFormat="1" ht="12" x14ac:dyDescent="0.2">
      <c r="A38" s="64" t="s">
        <v>26</v>
      </c>
      <c r="B38" s="132">
        <v>77542.458006750006</v>
      </c>
      <c r="C38" s="132">
        <v>87556.209846869999</v>
      </c>
      <c r="D38" s="98">
        <f t="shared" si="0"/>
        <v>-11.436940746559699</v>
      </c>
      <c r="E38" s="64"/>
      <c r="F38" s="132">
        <v>78454.87</v>
      </c>
      <c r="G38" s="132">
        <v>76103.33</v>
      </c>
    </row>
    <row r="39" spans="1:7" s="16" customFormat="1" ht="12" x14ac:dyDescent="0.2">
      <c r="A39" s="64" t="s">
        <v>27</v>
      </c>
      <c r="B39" s="132">
        <v>16469.93429664</v>
      </c>
      <c r="C39" s="132">
        <v>13464.56590025</v>
      </c>
      <c r="D39" s="98">
        <f t="shared" si="0"/>
        <v>22.320574006282669</v>
      </c>
      <c r="E39" s="64"/>
      <c r="F39" s="132">
        <v>17014.080000000002</v>
      </c>
      <c r="G39" s="132">
        <v>16224.68</v>
      </c>
    </row>
    <row r="40" spans="1:7" s="16" customFormat="1" ht="12" x14ac:dyDescent="0.2">
      <c r="A40" s="64" t="s">
        <v>28</v>
      </c>
      <c r="B40" s="132">
        <v>82884.020822139995</v>
      </c>
      <c r="C40" s="132">
        <v>84696.84672935</v>
      </c>
      <c r="D40" s="98">
        <f t="shared" si="0"/>
        <v>-2.1403700104714818</v>
      </c>
      <c r="E40" s="64"/>
      <c r="F40" s="132">
        <v>84317.2</v>
      </c>
      <c r="G40" s="132">
        <v>81397.61</v>
      </c>
    </row>
    <row r="41" spans="1:7" s="16" customFormat="1" ht="12" x14ac:dyDescent="0.2">
      <c r="A41" s="64" t="s">
        <v>29</v>
      </c>
      <c r="B41" s="72"/>
      <c r="C41" s="72"/>
      <c r="D41" s="98">
        <f t="shared" si="0"/>
        <v>0</v>
      </c>
      <c r="E41" s="64"/>
      <c r="F41" s="72"/>
      <c r="G41" s="72"/>
    </row>
    <row r="42" spans="1:7" s="16" customFormat="1" ht="12" x14ac:dyDescent="0.2">
      <c r="A42" s="64" t="s">
        <v>78</v>
      </c>
      <c r="B42" s="132">
        <v>1350.1890472</v>
      </c>
      <c r="C42" s="132">
        <v>1193.0283448099999</v>
      </c>
      <c r="D42" s="98">
        <f t="shared" si="0"/>
        <v>13.173258043171575</v>
      </c>
      <c r="E42" s="64"/>
      <c r="F42" s="132">
        <v>1359.29</v>
      </c>
      <c r="G42" s="132">
        <v>1289.83</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20614.958407312199</v>
      </c>
      <c r="D48" s="72"/>
      <c r="E48" s="133">
        <v>18948.511866203</v>
      </c>
      <c r="F48" s="72"/>
      <c r="G48" s="98">
        <f>IFERROR(((C48/E48)-1)*100,IF(C48+E48&lt;&gt;0,100,0))</f>
        <v>8.7946037814268241</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2383</v>
      </c>
      <c r="D54" s="75"/>
      <c r="E54" s="134">
        <v>627419</v>
      </c>
      <c r="F54" s="134">
        <v>69591387.685000002</v>
      </c>
      <c r="G54" s="134">
        <v>9349767.3120000008</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6647</v>
      </c>
      <c r="C68" s="66">
        <v>6739</v>
      </c>
      <c r="D68" s="98">
        <f>IFERROR(((B68/C68)-1)*100,IF(B68+C68&lt;&gt;0,100,0))</f>
        <v>-1.3651877133105783</v>
      </c>
      <c r="E68" s="66">
        <v>137236</v>
      </c>
      <c r="F68" s="66">
        <v>147136</v>
      </c>
      <c r="G68" s="98">
        <f>IFERROR(((E68/F68)-1)*100,IF(E68+F68&lt;&gt;0,100,0))</f>
        <v>-6.728468899521534</v>
      </c>
    </row>
    <row r="69" spans="1:7" s="16" customFormat="1" ht="12" x14ac:dyDescent="0.2">
      <c r="A69" s="79" t="s">
        <v>54</v>
      </c>
      <c r="B69" s="67">
        <v>175763634.73100001</v>
      </c>
      <c r="C69" s="66">
        <v>167820526.289</v>
      </c>
      <c r="D69" s="98">
        <f>IFERROR(((B69/C69)-1)*100,IF(B69+C69&lt;&gt;0,100,0))</f>
        <v>4.7330970874929434</v>
      </c>
      <c r="E69" s="66">
        <v>4252839728.2280002</v>
      </c>
      <c r="F69" s="66">
        <v>4672344222.1289997</v>
      </c>
      <c r="G69" s="98">
        <f>IFERROR(((E69/F69)-1)*100,IF(E69+F69&lt;&gt;0,100,0))</f>
        <v>-8.9784586485335716</v>
      </c>
    </row>
    <row r="70" spans="1:7" s="62" customFormat="1" ht="12" x14ac:dyDescent="0.2">
      <c r="A70" s="79" t="s">
        <v>55</v>
      </c>
      <c r="B70" s="67">
        <v>168819467.62538001</v>
      </c>
      <c r="C70" s="66">
        <v>166534418.65197</v>
      </c>
      <c r="D70" s="98">
        <f>IFERROR(((B70/C70)-1)*100,IF(B70+C70&lt;&gt;0,100,0))</f>
        <v>1.3721181434483976</v>
      </c>
      <c r="E70" s="66">
        <v>4159351300.3555498</v>
      </c>
      <c r="F70" s="66">
        <v>4581946538.0760002</v>
      </c>
      <c r="G70" s="98">
        <f>IFERROR(((E70/F70)-1)*100,IF(E70+F70&lt;&gt;0,100,0))</f>
        <v>-9.223050382816167</v>
      </c>
    </row>
    <row r="71" spans="1:7" s="16" customFormat="1" ht="12" x14ac:dyDescent="0.2">
      <c r="A71" s="79" t="s">
        <v>94</v>
      </c>
      <c r="B71" s="98">
        <f>IFERROR(B69/B68/1000,)</f>
        <v>26.442550734316235</v>
      </c>
      <c r="C71" s="98">
        <f>IFERROR(C69/C68/1000,)</f>
        <v>24.902882666419352</v>
      </c>
      <c r="D71" s="98">
        <f>IFERROR(((B71/C71)-1)*100,IF(B71+C71&lt;&gt;0,100,0))</f>
        <v>6.1826901267662215</v>
      </c>
      <c r="E71" s="98">
        <f>IFERROR(E69/E68/1000,)</f>
        <v>30.989242824244368</v>
      </c>
      <c r="F71" s="98">
        <f>IFERROR(F69/F68/1000,)</f>
        <v>31.755275541872823</v>
      </c>
      <c r="G71" s="98">
        <f>IFERROR(((E71/F71)-1)*100,IF(E71+F71&lt;&gt;0,100,0))</f>
        <v>-2.4123006478667053</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3143</v>
      </c>
      <c r="C74" s="66">
        <v>3100</v>
      </c>
      <c r="D74" s="98">
        <f>IFERROR(((B74/C74)-1)*100,IF(B74+C74&lt;&gt;0,100,0))</f>
        <v>1.3870967741935525</v>
      </c>
      <c r="E74" s="66">
        <v>59469</v>
      </c>
      <c r="F74" s="66">
        <v>62908</v>
      </c>
      <c r="G74" s="98">
        <f>IFERROR(((E74/F74)-1)*100,IF(E74+F74&lt;&gt;0,100,0))</f>
        <v>-5.4667132956062847</v>
      </c>
    </row>
    <row r="75" spans="1:7" s="16" customFormat="1" ht="12" x14ac:dyDescent="0.2">
      <c r="A75" s="79" t="s">
        <v>54</v>
      </c>
      <c r="B75" s="67">
        <v>541696666.66600001</v>
      </c>
      <c r="C75" s="66">
        <v>425611734.20599997</v>
      </c>
      <c r="D75" s="98">
        <f>IFERROR(((B75/C75)-1)*100,IF(B75+C75&lt;&gt;0,100,0))</f>
        <v>27.274843038940723</v>
      </c>
      <c r="E75" s="66">
        <v>11603375131.646</v>
      </c>
      <c r="F75" s="66">
        <v>9613904831.7989998</v>
      </c>
      <c r="G75" s="98">
        <f>IFERROR(((E75/F75)-1)*100,IF(E75+F75&lt;&gt;0,100,0))</f>
        <v>20.693675823236958</v>
      </c>
    </row>
    <row r="76" spans="1:7" s="16" customFormat="1" ht="12" x14ac:dyDescent="0.2">
      <c r="A76" s="79" t="s">
        <v>55</v>
      </c>
      <c r="B76" s="67">
        <v>511301346.71959001</v>
      </c>
      <c r="C76" s="66">
        <v>420228482.11923999</v>
      </c>
      <c r="D76" s="98">
        <f>IFERROR(((B76/C76)-1)*100,IF(B76+C76&lt;&gt;0,100,0))</f>
        <v>21.672225580965755</v>
      </c>
      <c r="E76" s="66">
        <v>10978826884.1847</v>
      </c>
      <c r="F76" s="66">
        <v>9295596557.5602798</v>
      </c>
      <c r="G76" s="98">
        <f>IFERROR(((E76/F76)-1)*100,IF(E76+F76&lt;&gt;0,100,0))</f>
        <v>18.107824669471249</v>
      </c>
    </row>
    <row r="77" spans="1:7" s="16" customFormat="1" ht="12" x14ac:dyDescent="0.2">
      <c r="A77" s="79" t="s">
        <v>94</v>
      </c>
      <c r="B77" s="98">
        <f>IFERROR(B75/B74/1000,)</f>
        <v>172.35019620299079</v>
      </c>
      <c r="C77" s="98">
        <f>IFERROR(C75/C74/1000,)</f>
        <v>137.29410780838708</v>
      </c>
      <c r="D77" s="98">
        <f>IFERROR(((B77/C77)-1)*100,IF(B77+C77&lt;&gt;0,100,0))</f>
        <v>25.533570926094896</v>
      </c>
      <c r="E77" s="98">
        <f>IFERROR(E75/E74/1000,)</f>
        <v>195.1163653608771</v>
      </c>
      <c r="F77" s="98">
        <f>IFERROR(F75/F74/1000,)</f>
        <v>152.82483677432123</v>
      </c>
      <c r="G77" s="98">
        <f>IFERROR(((E77/F77)-1)*100,IF(E77+F77&lt;&gt;0,100,0))</f>
        <v>27.673203832050163</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340</v>
      </c>
      <c r="C80" s="66">
        <v>131</v>
      </c>
      <c r="D80" s="98">
        <f>IFERROR(((B80/C80)-1)*100,IF(B80+C80&lt;&gt;0,100,0))</f>
        <v>159.5419847328244</v>
      </c>
      <c r="E80" s="66">
        <v>4390</v>
      </c>
      <c r="F80" s="66">
        <v>3704</v>
      </c>
      <c r="G80" s="98">
        <f>IFERROR(((E80/F80)-1)*100,IF(E80+F80&lt;&gt;0,100,0))</f>
        <v>18.520518358531323</v>
      </c>
    </row>
    <row r="81" spans="1:7" s="16" customFormat="1" ht="12" x14ac:dyDescent="0.2">
      <c r="A81" s="79" t="s">
        <v>54</v>
      </c>
      <c r="B81" s="67">
        <v>31116794.943</v>
      </c>
      <c r="C81" s="66">
        <v>13999565.92</v>
      </c>
      <c r="D81" s="98">
        <f>IFERROR(((B81/C81)-1)*100,IF(B81+C81&lt;&gt;0,100,0))</f>
        <v>122.26971265263344</v>
      </c>
      <c r="E81" s="66">
        <v>510183548.32800001</v>
      </c>
      <c r="F81" s="66">
        <v>324146481.773</v>
      </c>
      <c r="G81" s="98">
        <f>IFERROR(((E81/F81)-1)*100,IF(E81+F81&lt;&gt;0,100,0))</f>
        <v>57.392900128800981</v>
      </c>
    </row>
    <row r="82" spans="1:7" s="16" customFormat="1" ht="12" x14ac:dyDescent="0.2">
      <c r="A82" s="79" t="s">
        <v>55</v>
      </c>
      <c r="B82" s="67">
        <v>13988568.969599901</v>
      </c>
      <c r="C82" s="66">
        <v>4525426.08927966</v>
      </c>
      <c r="D82" s="98">
        <f>IFERROR(((B82/C82)-1)*100,IF(B82+C82&lt;&gt;0,100,0))</f>
        <v>209.11053884489687</v>
      </c>
      <c r="E82" s="66">
        <v>234061550.589504</v>
      </c>
      <c r="F82" s="66">
        <v>102356282.308303</v>
      </c>
      <c r="G82" s="98">
        <f>IFERROR(((E82/F82)-1)*100,IF(E82+F82&lt;&gt;0,100,0))</f>
        <v>128.67336064873592</v>
      </c>
    </row>
    <row r="83" spans="1:7" s="32" customFormat="1" x14ac:dyDescent="0.2">
      <c r="A83" s="79" t="s">
        <v>94</v>
      </c>
      <c r="B83" s="98">
        <f>IFERROR(B81/B80/1000,)</f>
        <v>91.519985126470587</v>
      </c>
      <c r="C83" s="98">
        <f>IFERROR(C81/C80/1000,)</f>
        <v>106.86691541984733</v>
      </c>
      <c r="D83" s="98">
        <f>IFERROR(((B83/C83)-1)*100,IF(B83+C83&lt;&gt;0,100,0))</f>
        <v>-14.360787183838298</v>
      </c>
      <c r="E83" s="98">
        <f>IFERROR(E81/E80/1000,)</f>
        <v>116.21493128200456</v>
      </c>
      <c r="F83" s="98">
        <f>IFERROR(F81/F80/1000,)</f>
        <v>87.512549074784019</v>
      </c>
      <c r="G83" s="98">
        <f>IFERROR(((E83/F83)-1)*100,IF(E83+F83&lt;&gt;0,100,0))</f>
        <v>32.798018696373312</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10130</v>
      </c>
      <c r="C86" s="64">
        <f>C68+C74+C80</f>
        <v>9970</v>
      </c>
      <c r="D86" s="98">
        <f>IFERROR(((B86/C86)-1)*100,IF(B86+C86&lt;&gt;0,100,0))</f>
        <v>1.6048144433299827</v>
      </c>
      <c r="E86" s="64">
        <f>E68+E74+E80</f>
        <v>201095</v>
      </c>
      <c r="F86" s="64">
        <f>F68+F74+F80</f>
        <v>213748</v>
      </c>
      <c r="G86" s="98">
        <f>IFERROR(((E86/F86)-1)*100,IF(E86+F86&lt;&gt;0,100,0))</f>
        <v>-5.9195875516963925</v>
      </c>
    </row>
    <row r="87" spans="1:7" s="62" customFormat="1" ht="12" x14ac:dyDescent="0.2">
      <c r="A87" s="79" t="s">
        <v>54</v>
      </c>
      <c r="B87" s="64">
        <f t="shared" ref="B87:C87" si="1">B69+B75+B81</f>
        <v>748577096.34000003</v>
      </c>
      <c r="C87" s="64">
        <f t="shared" si="1"/>
        <v>607431826.41499996</v>
      </c>
      <c r="D87" s="98">
        <f>IFERROR(((B87/C87)-1)*100,IF(B87+C87&lt;&gt;0,100,0))</f>
        <v>23.23639687403687</v>
      </c>
      <c r="E87" s="64">
        <f t="shared" ref="E87:F87" si="2">E69+E75+E81</f>
        <v>16366398408.202</v>
      </c>
      <c r="F87" s="64">
        <f t="shared" si="2"/>
        <v>14610395535.701</v>
      </c>
      <c r="G87" s="98">
        <f>IFERROR(((E87/F87)-1)*100,IF(E87+F87&lt;&gt;0,100,0))</f>
        <v>12.018859230813739</v>
      </c>
    </row>
    <row r="88" spans="1:7" s="62" customFormat="1" ht="12" x14ac:dyDescent="0.2">
      <c r="A88" s="79" t="s">
        <v>55</v>
      </c>
      <c r="B88" s="64">
        <f t="shared" ref="B88:C88" si="3">B70+B76+B82</f>
        <v>694109383.31456983</v>
      </c>
      <c r="C88" s="64">
        <f t="shared" si="3"/>
        <v>591288326.86048961</v>
      </c>
      <c r="D88" s="98">
        <f>IFERROR(((B88/C88)-1)*100,IF(B88+C88&lt;&gt;0,100,0))</f>
        <v>17.389326286892892</v>
      </c>
      <c r="E88" s="64">
        <f t="shared" ref="E88:F88" si="4">E70+E76+E82</f>
        <v>15372239735.129753</v>
      </c>
      <c r="F88" s="64">
        <f t="shared" si="4"/>
        <v>13979899377.944584</v>
      </c>
      <c r="G88" s="98">
        <f>IFERROR(((E88/F88)-1)*100,IF(E88+F88&lt;&gt;0,100,0))</f>
        <v>9.9595878306663508</v>
      </c>
    </row>
    <row r="89" spans="1:7" s="63" customFormat="1" x14ac:dyDescent="0.2">
      <c r="A89" s="79" t="s">
        <v>95</v>
      </c>
      <c r="B89" s="98">
        <f>IFERROR((B75/B87)*100,IF(B75+B87&lt;&gt;0,100,0))</f>
        <v>72.363510627630006</v>
      </c>
      <c r="C89" s="98">
        <f>IFERROR((C75/C87)*100,IF(C75+C87&lt;&gt;0,100,0))</f>
        <v>70.067407682260665</v>
      </c>
      <c r="D89" s="98">
        <f>IFERROR(((B89/C89)-1)*100,IF(B89+C89&lt;&gt;0,100,0))</f>
        <v>3.2769914305687431</v>
      </c>
      <c r="E89" s="98">
        <f>IFERROR((E75/E87)*100,IF(E75+E87&lt;&gt;0,100,0))</f>
        <v>70.897547781990838</v>
      </c>
      <c r="F89" s="98">
        <f>IFERROR((F75/F87)*100,IF(F75+F87&lt;&gt;0,100,0))</f>
        <v>65.801810829194153</v>
      </c>
      <c r="G89" s="98">
        <f>IFERROR(((E89/F89)-1)*100,IF(E89+F89&lt;&gt;0,100,0))</f>
        <v>7.7440679649743993</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77091777.662</v>
      </c>
      <c r="C97" s="135">
        <v>63206801.181999996</v>
      </c>
      <c r="D97" s="65">
        <f>B97-C97</f>
        <v>13884976.480000004</v>
      </c>
      <c r="E97" s="135">
        <v>1405115474.796</v>
      </c>
      <c r="F97" s="135">
        <v>1469199282.076</v>
      </c>
      <c r="G97" s="80">
        <f>E97-F97</f>
        <v>-64083807.279999971</v>
      </c>
    </row>
    <row r="98" spans="1:7" s="62" customFormat="1" ht="13.5" x14ac:dyDescent="0.2">
      <c r="A98" s="114" t="s">
        <v>88</v>
      </c>
      <c r="B98" s="66">
        <v>75293826.033999994</v>
      </c>
      <c r="C98" s="135">
        <v>59906031.151000001</v>
      </c>
      <c r="D98" s="65">
        <f>B98-C98</f>
        <v>15387794.882999994</v>
      </c>
      <c r="E98" s="135">
        <v>1380707699.625</v>
      </c>
      <c r="F98" s="135">
        <v>1423545686.8670001</v>
      </c>
      <c r="G98" s="80">
        <f>E98-F98</f>
        <v>-42837987.242000103</v>
      </c>
    </row>
    <row r="99" spans="1:7" s="62" customFormat="1" ht="12" x14ac:dyDescent="0.2">
      <c r="A99" s="115" t="s">
        <v>16</v>
      </c>
      <c r="B99" s="65">
        <f>B97-B98</f>
        <v>1797951.6280000061</v>
      </c>
      <c r="C99" s="65">
        <f>C97-C98</f>
        <v>3300770.0309999958</v>
      </c>
      <c r="D99" s="82"/>
      <c r="E99" s="65">
        <f>E97-E98</f>
        <v>24407775.171000004</v>
      </c>
      <c r="F99" s="82">
        <f>F97-F98</f>
        <v>45653595.208999872</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13930139.93</v>
      </c>
      <c r="C102" s="135">
        <v>18800198.752</v>
      </c>
      <c r="D102" s="65">
        <f>B102-C102</f>
        <v>-4870058.8220000006</v>
      </c>
      <c r="E102" s="135">
        <v>509167405.477</v>
      </c>
      <c r="F102" s="135">
        <v>548649164.22500002</v>
      </c>
      <c r="G102" s="80">
        <f>E102-F102</f>
        <v>-39481758.748000026</v>
      </c>
    </row>
    <row r="103" spans="1:7" s="16" customFormat="1" ht="13.5" x14ac:dyDescent="0.2">
      <c r="A103" s="79" t="s">
        <v>88</v>
      </c>
      <c r="B103" s="66">
        <v>18033569.739999998</v>
      </c>
      <c r="C103" s="135">
        <v>18606217.726</v>
      </c>
      <c r="D103" s="65">
        <f>B103-C103</f>
        <v>-572647.98600000143</v>
      </c>
      <c r="E103" s="135">
        <v>579209313.773</v>
      </c>
      <c r="F103" s="135">
        <v>577739084.94799995</v>
      </c>
      <c r="G103" s="80">
        <f>E103-F103</f>
        <v>1470228.8250000477</v>
      </c>
    </row>
    <row r="104" spans="1:7" s="28" customFormat="1" ht="12" x14ac:dyDescent="0.2">
      <c r="A104" s="81" t="s">
        <v>16</v>
      </c>
      <c r="B104" s="65">
        <f>B102-B103</f>
        <v>-4103429.8099999987</v>
      </c>
      <c r="C104" s="65">
        <f>C102-C103</f>
        <v>193981.02600000054</v>
      </c>
      <c r="D104" s="82"/>
      <c r="E104" s="65">
        <f>E102-E103</f>
        <v>-70041908.296000004</v>
      </c>
      <c r="F104" s="82">
        <f>F102-F103</f>
        <v>-29089920.72299993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834.97172198816702</v>
      </c>
      <c r="C111" s="137">
        <v>797.262582594989</v>
      </c>
      <c r="D111" s="98">
        <f>IFERROR(((B111/C111)-1)*100,IF(B111+C111&lt;&gt;0,100,0))</f>
        <v>4.729826811944382</v>
      </c>
      <c r="E111" s="84"/>
      <c r="F111" s="136">
        <v>841.59747463826795</v>
      </c>
      <c r="G111" s="136">
        <v>831.16756232368903</v>
      </c>
    </row>
    <row r="112" spans="1:7" s="16" customFormat="1" ht="12" x14ac:dyDescent="0.2">
      <c r="A112" s="79" t="s">
        <v>50</v>
      </c>
      <c r="B112" s="136">
        <v>823.62032530897102</v>
      </c>
      <c r="C112" s="137">
        <v>787.26435328226</v>
      </c>
      <c r="D112" s="98">
        <f>IFERROR(((B112/C112)-1)*100,IF(B112+C112&lt;&gt;0,100,0))</f>
        <v>4.6180132347077407</v>
      </c>
      <c r="E112" s="84"/>
      <c r="F112" s="136">
        <v>830.70377096944901</v>
      </c>
      <c r="G112" s="136">
        <v>819.85165342563596</v>
      </c>
    </row>
    <row r="113" spans="1:7" s="16" customFormat="1" ht="12" x14ac:dyDescent="0.2">
      <c r="A113" s="79" t="s">
        <v>51</v>
      </c>
      <c r="B113" s="136">
        <v>888.10719592435203</v>
      </c>
      <c r="C113" s="137">
        <v>840.18748314457298</v>
      </c>
      <c r="D113" s="98">
        <f>IFERROR(((B113/C113)-1)*100,IF(B113+C113&lt;&gt;0,100,0))</f>
        <v>5.7034547337494024</v>
      </c>
      <c r="E113" s="84"/>
      <c r="F113" s="136">
        <v>892.73933087261003</v>
      </c>
      <c r="G113" s="136">
        <v>884.26975273071503</v>
      </c>
    </row>
    <row r="114" spans="1:7" s="28" customFormat="1" ht="12" x14ac:dyDescent="0.2">
      <c r="A114" s="81" t="s">
        <v>52</v>
      </c>
      <c r="B114" s="85"/>
      <c r="C114" s="84"/>
      <c r="D114" s="86"/>
      <c r="E114" s="84"/>
      <c r="F114" s="71"/>
      <c r="G114" s="71"/>
    </row>
    <row r="115" spans="1:7" s="16" customFormat="1" ht="12" x14ac:dyDescent="0.2">
      <c r="A115" s="79" t="s">
        <v>56</v>
      </c>
      <c r="B115" s="136">
        <v>628.76357312731602</v>
      </c>
      <c r="C115" s="137">
        <v>597.57284742047705</v>
      </c>
      <c r="D115" s="98">
        <f>IFERROR(((B115/C115)-1)*100,IF(B115+C115&lt;&gt;0,100,0))</f>
        <v>5.2195687674697622</v>
      </c>
      <c r="E115" s="84"/>
      <c r="F115" s="136">
        <v>628.76357312731602</v>
      </c>
      <c r="G115" s="136">
        <v>627.87094263917299</v>
      </c>
    </row>
    <row r="116" spans="1:7" s="16" customFormat="1" ht="12" x14ac:dyDescent="0.2">
      <c r="A116" s="79" t="s">
        <v>57</v>
      </c>
      <c r="B116" s="136">
        <v>822.13598108381098</v>
      </c>
      <c r="C116" s="137">
        <v>790.76654449878004</v>
      </c>
      <c r="D116" s="98">
        <f>IFERROR(((B116/C116)-1)*100,IF(B116+C116&lt;&gt;0,100,0))</f>
        <v>3.9669655732481823</v>
      </c>
      <c r="E116" s="84"/>
      <c r="F116" s="136">
        <v>825.27537369581103</v>
      </c>
      <c r="G116" s="136">
        <v>821.48047238650895</v>
      </c>
    </row>
    <row r="117" spans="1:7" s="16" customFormat="1" ht="12" x14ac:dyDescent="0.2">
      <c r="A117" s="79" t="s">
        <v>59</v>
      </c>
      <c r="B117" s="136">
        <v>938.69901856694605</v>
      </c>
      <c r="C117" s="137">
        <v>905.08135525304203</v>
      </c>
      <c r="D117" s="98">
        <f>IFERROR(((B117/C117)-1)*100,IF(B117+C117&lt;&gt;0,100,0))</f>
        <v>3.7143250293234953</v>
      </c>
      <c r="E117" s="84"/>
      <c r="F117" s="136">
        <v>949.052971181874</v>
      </c>
      <c r="G117" s="136">
        <v>935.01790240417301</v>
      </c>
    </row>
    <row r="118" spans="1:7" s="16" customFormat="1" ht="12" x14ac:dyDescent="0.2">
      <c r="A118" s="79" t="s">
        <v>58</v>
      </c>
      <c r="B118" s="136">
        <v>899.89767726603998</v>
      </c>
      <c r="C118" s="137">
        <v>850.83346073267001</v>
      </c>
      <c r="D118" s="98">
        <f>IFERROR(((B118/C118)-1)*100,IF(B118+C118&lt;&gt;0,100,0))</f>
        <v>5.7666063686681701</v>
      </c>
      <c r="E118" s="84"/>
      <c r="F118" s="136">
        <v>908.46113564571397</v>
      </c>
      <c r="G118" s="136">
        <v>894.034159376302</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7</v>
      </c>
      <c r="F126" s="66">
        <v>11</v>
      </c>
      <c r="G126" s="98">
        <f>IFERROR(((E126/F126)-1)*100,IF(E126+F126&lt;&gt;0,100,0))</f>
        <v>-36.363636363636367</v>
      </c>
    </row>
    <row r="127" spans="1:7" s="16" customFormat="1" ht="12" x14ac:dyDescent="0.2">
      <c r="A127" s="79" t="s">
        <v>72</v>
      </c>
      <c r="B127" s="67">
        <v>61</v>
      </c>
      <c r="C127" s="66">
        <v>49</v>
      </c>
      <c r="D127" s="98">
        <f>IFERROR(((B127/C127)-1)*100,IF(B127+C127&lt;&gt;0,100,0))</f>
        <v>24.489795918367353</v>
      </c>
      <c r="E127" s="66">
        <v>5789</v>
      </c>
      <c r="F127" s="66">
        <v>5274</v>
      </c>
      <c r="G127" s="98">
        <f>IFERROR(((E127/F127)-1)*100,IF(E127+F127&lt;&gt;0,100,0))</f>
        <v>9.7648843382631689</v>
      </c>
    </row>
    <row r="128" spans="1:7" s="16" customFormat="1" ht="12" x14ac:dyDescent="0.2">
      <c r="A128" s="79" t="s">
        <v>74</v>
      </c>
      <c r="B128" s="67">
        <v>4</v>
      </c>
      <c r="C128" s="66">
        <v>5</v>
      </c>
      <c r="D128" s="98">
        <f>IFERROR(((B128/C128)-1)*100,IF(B128+C128&lt;&gt;0,100,0))</f>
        <v>-19.999999999999996</v>
      </c>
      <c r="E128" s="66">
        <v>176</v>
      </c>
      <c r="F128" s="66">
        <v>217</v>
      </c>
      <c r="G128" s="98">
        <f>IFERROR(((E128/F128)-1)*100,IF(E128+F128&lt;&gt;0,100,0))</f>
        <v>-18.894009216589858</v>
      </c>
    </row>
    <row r="129" spans="1:7" s="28" customFormat="1" ht="12" x14ac:dyDescent="0.2">
      <c r="A129" s="81" t="s">
        <v>34</v>
      </c>
      <c r="B129" s="82">
        <f>SUM(B126:B128)</f>
        <v>65</v>
      </c>
      <c r="C129" s="82">
        <f>SUM(C126:C128)</f>
        <v>54</v>
      </c>
      <c r="D129" s="98">
        <f>IFERROR(((B129/C129)-1)*100,IF(B129+C129&lt;&gt;0,100,0))</f>
        <v>20.370370370370374</v>
      </c>
      <c r="E129" s="82">
        <f>SUM(E126:E128)</f>
        <v>5972</v>
      </c>
      <c r="F129" s="82">
        <f>SUM(F126:F128)</f>
        <v>5502</v>
      </c>
      <c r="G129" s="98">
        <f>IFERROR(((E129/F129)-1)*100,IF(E129+F129&lt;&gt;0,100,0))</f>
        <v>8.5423482370047275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50</v>
      </c>
      <c r="C132" s="66">
        <v>28</v>
      </c>
      <c r="D132" s="98">
        <f>IFERROR(((B132/C132)-1)*100,IF(B132+C132&lt;&gt;0,100,0))</f>
        <v>78.571428571428584</v>
      </c>
      <c r="E132" s="66">
        <v>384</v>
      </c>
      <c r="F132" s="66">
        <v>613</v>
      </c>
      <c r="G132" s="98">
        <f>IFERROR(((E132/F132)-1)*100,IF(E132+F132&lt;&gt;0,100,0))</f>
        <v>-37.357259380097886</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50</v>
      </c>
      <c r="C134" s="82">
        <f>SUM(C132:C133)</f>
        <v>28</v>
      </c>
      <c r="D134" s="98">
        <f>IFERROR(((B134/C134)-1)*100,IF(B134+C134&lt;&gt;0,100,0))</f>
        <v>78.571428571428584</v>
      </c>
      <c r="E134" s="82">
        <f>SUM(E132:E133)</f>
        <v>384</v>
      </c>
      <c r="F134" s="82">
        <f>SUM(F132:F133)</f>
        <v>613</v>
      </c>
      <c r="G134" s="98">
        <f>IFERROR(((E134/F134)-1)*100,IF(E134+F134&lt;&gt;0,100,0))</f>
        <v>-37.357259380097886</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322</v>
      </c>
      <c r="F137" s="66">
        <v>80871</v>
      </c>
      <c r="G137" s="98">
        <f>IFERROR(((E137/F137)-1)*100,IF(E137+F137&lt;&gt;0,100,0))</f>
        <v>-99.601835021206611</v>
      </c>
    </row>
    <row r="138" spans="1:7" s="16" customFormat="1" ht="12" x14ac:dyDescent="0.2">
      <c r="A138" s="79" t="s">
        <v>72</v>
      </c>
      <c r="B138" s="67">
        <v>19829</v>
      </c>
      <c r="C138" s="66">
        <v>11312</v>
      </c>
      <c r="D138" s="98">
        <f>IFERROR(((B138/C138)-1)*100,IF(B138+C138&lt;&gt;0,100,0))</f>
        <v>75.291725601131532</v>
      </c>
      <c r="E138" s="66">
        <v>5769923</v>
      </c>
      <c r="F138" s="66">
        <v>5759048</v>
      </c>
      <c r="G138" s="98">
        <f>IFERROR(((E138/F138)-1)*100,IF(E138+F138&lt;&gt;0,100,0))</f>
        <v>0.18883329328041043</v>
      </c>
    </row>
    <row r="139" spans="1:7" s="16" customFormat="1" ht="12" x14ac:dyDescent="0.2">
      <c r="A139" s="79" t="s">
        <v>74</v>
      </c>
      <c r="B139" s="67">
        <v>8</v>
      </c>
      <c r="C139" s="66">
        <v>14</v>
      </c>
      <c r="D139" s="98">
        <f>IFERROR(((B139/C139)-1)*100,IF(B139+C139&lt;&gt;0,100,0))</f>
        <v>-42.857142857142861</v>
      </c>
      <c r="E139" s="66">
        <v>7623</v>
      </c>
      <c r="F139" s="66">
        <v>9691</v>
      </c>
      <c r="G139" s="98">
        <f>IFERROR(((E139/F139)-1)*100,IF(E139+F139&lt;&gt;0,100,0))</f>
        <v>-21.339387060158909</v>
      </c>
    </row>
    <row r="140" spans="1:7" s="16" customFormat="1" ht="12" x14ac:dyDescent="0.2">
      <c r="A140" s="81" t="s">
        <v>34</v>
      </c>
      <c r="B140" s="82">
        <f>SUM(B137:B139)</f>
        <v>19837</v>
      </c>
      <c r="C140" s="82">
        <f>SUM(C137:C139)</f>
        <v>11326</v>
      </c>
      <c r="D140" s="98">
        <f>IFERROR(((B140/C140)-1)*100,IF(B140+C140&lt;&gt;0,100,0))</f>
        <v>75.145682500441467</v>
      </c>
      <c r="E140" s="82">
        <f>SUM(E137:E139)</f>
        <v>5777868</v>
      </c>
      <c r="F140" s="82">
        <f>SUM(F137:F139)</f>
        <v>5849610</v>
      </c>
      <c r="G140" s="98">
        <f>IFERROR(((E140/F140)-1)*100,IF(E140+F140&lt;&gt;0,100,0))</f>
        <v>-1.2264407370747743</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3689</v>
      </c>
      <c r="C143" s="66">
        <v>9000</v>
      </c>
      <c r="D143" s="98">
        <f>IFERROR(((B143/C143)-1)*100,)</f>
        <v>-59.011111111111106</v>
      </c>
      <c r="E143" s="66">
        <v>230646</v>
      </c>
      <c r="F143" s="66">
        <v>294653</v>
      </c>
      <c r="G143" s="98">
        <f>IFERROR(((E143/F143)-1)*100,)</f>
        <v>-21.722840086474605</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3689</v>
      </c>
      <c r="C145" s="82">
        <f>SUM(C143:C144)</f>
        <v>9000</v>
      </c>
      <c r="D145" s="98">
        <f>IFERROR(((B145/C145)-1)*100,)</f>
        <v>-59.011111111111106</v>
      </c>
      <c r="E145" s="82">
        <f>SUM(E143:E144)</f>
        <v>230646</v>
      </c>
      <c r="F145" s="82">
        <f>SUM(F143:F144)</f>
        <v>294653</v>
      </c>
      <c r="G145" s="98">
        <f>IFERROR(((E145/F145)-1)*100,)</f>
        <v>-21.722840086474605</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7543.4970000000003</v>
      </c>
      <c r="F148" s="66">
        <v>1932016.6625000001</v>
      </c>
      <c r="G148" s="98">
        <f>IFERROR(((E148/F148)-1)*100,IF(E148+F148&lt;&gt;0,100,0))</f>
        <v>-99.609553212121952</v>
      </c>
    </row>
    <row r="149" spans="1:7" s="32" customFormat="1" x14ac:dyDescent="0.2">
      <c r="A149" s="79" t="s">
        <v>72</v>
      </c>
      <c r="B149" s="67">
        <v>1771476.2736500001</v>
      </c>
      <c r="C149" s="66">
        <v>1173709.43398</v>
      </c>
      <c r="D149" s="98">
        <f>IFERROR(((B149/C149)-1)*100,IF(B149+C149&lt;&gt;0,100,0))</f>
        <v>50.929712445353495</v>
      </c>
      <c r="E149" s="66">
        <v>533432726.86431003</v>
      </c>
      <c r="F149" s="66">
        <v>540721442.87223995</v>
      </c>
      <c r="G149" s="98">
        <f>IFERROR(((E149/F149)-1)*100,IF(E149+F149&lt;&gt;0,100,0))</f>
        <v>-1.3479613401705004</v>
      </c>
    </row>
    <row r="150" spans="1:7" s="32" customFormat="1" x14ac:dyDescent="0.2">
      <c r="A150" s="79" t="s">
        <v>74</v>
      </c>
      <c r="B150" s="67">
        <v>61818.52</v>
      </c>
      <c r="C150" s="66">
        <v>110962.59</v>
      </c>
      <c r="D150" s="98">
        <f>IFERROR(((B150/C150)-1)*100,IF(B150+C150&lt;&gt;0,100,0))</f>
        <v>-44.288863480926324</v>
      </c>
      <c r="E150" s="66">
        <v>51504795.68</v>
      </c>
      <c r="F150" s="66">
        <v>52238367.130000003</v>
      </c>
      <c r="G150" s="98">
        <f>IFERROR(((E150/F150)-1)*100,IF(E150+F150&lt;&gt;0,100,0))</f>
        <v>-1.404277143989674</v>
      </c>
    </row>
    <row r="151" spans="1:7" s="16" customFormat="1" ht="12" x14ac:dyDescent="0.2">
      <c r="A151" s="81" t="s">
        <v>34</v>
      </c>
      <c r="B151" s="82">
        <f>SUM(B148:B150)</f>
        <v>1833294.7936500001</v>
      </c>
      <c r="C151" s="82">
        <f>SUM(C148:C150)</f>
        <v>1284672.0239800001</v>
      </c>
      <c r="D151" s="98">
        <f>IFERROR(((B151/C151)-1)*100,IF(B151+C151&lt;&gt;0,100,0))</f>
        <v>42.705278812745526</v>
      </c>
      <c r="E151" s="82">
        <f>SUM(E148:E150)</f>
        <v>584945066.04130995</v>
      </c>
      <c r="F151" s="82">
        <f>SUM(F148:F150)</f>
        <v>594891826.66473997</v>
      </c>
      <c r="G151" s="98">
        <f>IFERROR(((E151/F151)-1)*100,IF(E151+F151&lt;&gt;0,100,0))</f>
        <v>-1.6720284558617182</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4615.6907700000002</v>
      </c>
      <c r="C154" s="66">
        <v>16803</v>
      </c>
      <c r="D154" s="98">
        <f>IFERROR(((B154/C154)-1)*100,IF(B154+C154&lt;&gt;0,100,0))</f>
        <v>-72.530555436529198</v>
      </c>
      <c r="E154" s="66">
        <v>371891.36241</v>
      </c>
      <c r="F154" s="66">
        <v>553605.71733000001</v>
      </c>
      <c r="G154" s="98">
        <f>IFERROR(((E154/F154)-1)*100,IF(E154+F154&lt;&gt;0,100,0))</f>
        <v>-32.823785815723703</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4615.6907700000002</v>
      </c>
      <c r="C156" s="82">
        <f>SUM(C154:C155)</f>
        <v>16803</v>
      </c>
      <c r="D156" s="98">
        <f>IFERROR(((B156/C156)-1)*100,IF(B156+C156&lt;&gt;0,100,0))</f>
        <v>-72.530555436529198</v>
      </c>
      <c r="E156" s="82">
        <f>SUM(E154:E155)</f>
        <v>371891.36241</v>
      </c>
      <c r="F156" s="82">
        <f>SUM(F154:F155)</f>
        <v>553605.71733000001</v>
      </c>
      <c r="G156" s="98">
        <f>IFERROR(((E156/F156)-1)*100,IF(E156+F156&lt;&gt;0,100,0))</f>
        <v>-32.823785815723703</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315</v>
      </c>
      <c r="C159" s="66">
        <v>30471</v>
      </c>
      <c r="D159" s="98">
        <f>IFERROR(((B159/C159)-1)*100,IF(B159+C159&lt;&gt;0,100,0))</f>
        <v>-98.966230186078562</v>
      </c>
      <c r="E159" s="78"/>
      <c r="F159" s="78"/>
      <c r="G159" s="65"/>
    </row>
    <row r="160" spans="1:7" s="16" customFormat="1" ht="12" x14ac:dyDescent="0.2">
      <c r="A160" s="79" t="s">
        <v>72</v>
      </c>
      <c r="B160" s="67">
        <v>1201042</v>
      </c>
      <c r="C160" s="66">
        <v>988829</v>
      </c>
      <c r="D160" s="98">
        <f>IFERROR(((B160/C160)-1)*100,IF(B160+C160&lt;&gt;0,100,0))</f>
        <v>21.461041292276018</v>
      </c>
      <c r="E160" s="78"/>
      <c r="F160" s="78"/>
      <c r="G160" s="65"/>
    </row>
    <row r="161" spans="1:7" s="16" customFormat="1" ht="12" x14ac:dyDescent="0.2">
      <c r="A161" s="79" t="s">
        <v>74</v>
      </c>
      <c r="B161" s="67">
        <v>2022</v>
      </c>
      <c r="C161" s="66">
        <v>1708</v>
      </c>
      <c r="D161" s="98">
        <f>IFERROR(((B161/C161)-1)*100,IF(B161+C161&lt;&gt;0,100,0))</f>
        <v>18.384074941451999</v>
      </c>
      <c r="E161" s="78"/>
      <c r="F161" s="78"/>
      <c r="G161" s="65"/>
    </row>
    <row r="162" spans="1:7" s="28" customFormat="1" ht="12" x14ac:dyDescent="0.2">
      <c r="A162" s="81" t="s">
        <v>34</v>
      </c>
      <c r="B162" s="82">
        <f>SUM(B159:B161)</f>
        <v>1203379</v>
      </c>
      <c r="C162" s="82">
        <f>SUM(C159:C161)</f>
        <v>1021008</v>
      </c>
      <c r="D162" s="98">
        <f>IFERROR(((B162/C162)-1)*100,IF(B162+C162&lt;&gt;0,100,0))</f>
        <v>17.861858085343108</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107302</v>
      </c>
      <c r="C165" s="66">
        <v>117556</v>
      </c>
      <c r="D165" s="98">
        <f>IFERROR(((B165/C165)-1)*100,IF(B165+C165&lt;&gt;0,100,0))</f>
        <v>-8.7226513321310701</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107302</v>
      </c>
      <c r="C167" s="82">
        <f>SUM(C165:C166)</f>
        <v>117556</v>
      </c>
      <c r="D167" s="98">
        <f>IFERROR(((B167/C167)-1)*100,IF(B167+C167&lt;&gt;0,100,0))</f>
        <v>-8.7226513321310701</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10750</v>
      </c>
      <c r="C175" s="113">
        <v>8014</v>
      </c>
      <c r="D175" s="111">
        <f>IFERROR(((B175/C175)-1)*100,IF(B175+C175&lt;&gt;0,100,0))</f>
        <v>34.140254554529584</v>
      </c>
      <c r="E175" s="113">
        <v>199339</v>
      </c>
      <c r="F175" s="113">
        <v>190116</v>
      </c>
      <c r="G175" s="111">
        <f>IFERROR(((E175/F175)-1)*100,IF(E175+F175&lt;&gt;0,100,0))</f>
        <v>4.8512487113130831</v>
      </c>
    </row>
    <row r="176" spans="1:7" x14ac:dyDescent="0.2">
      <c r="A176" s="101" t="s">
        <v>32</v>
      </c>
      <c r="B176" s="112">
        <v>63070</v>
      </c>
      <c r="C176" s="113">
        <v>57019</v>
      </c>
      <c r="D176" s="111">
        <f t="shared" ref="D176:D178" si="5">IFERROR(((B176/C176)-1)*100,IF(B176+C176&lt;&gt;0,100,0))</f>
        <v>10.612252056332094</v>
      </c>
      <c r="E176" s="113">
        <v>1309054</v>
      </c>
      <c r="F176" s="113">
        <v>1337699</v>
      </c>
      <c r="G176" s="111">
        <f>IFERROR(((E176/F176)-1)*100,IF(E176+F176&lt;&gt;0,100,0))</f>
        <v>-2.1413636401014013</v>
      </c>
    </row>
    <row r="177" spans="1:7" x14ac:dyDescent="0.2">
      <c r="A177" s="101" t="s">
        <v>92</v>
      </c>
      <c r="B177" s="112">
        <v>28667418</v>
      </c>
      <c r="C177" s="113">
        <v>19504400</v>
      </c>
      <c r="D177" s="111">
        <f t="shared" si="5"/>
        <v>46.979235454564105</v>
      </c>
      <c r="E177" s="113">
        <v>530500765</v>
      </c>
      <c r="F177" s="113">
        <v>438532244</v>
      </c>
      <c r="G177" s="111">
        <f>IFERROR(((E177/F177)-1)*100,IF(E177+F177&lt;&gt;0,100,0))</f>
        <v>20.971894828331017</v>
      </c>
    </row>
    <row r="178" spans="1:7" x14ac:dyDescent="0.2">
      <c r="A178" s="101" t="s">
        <v>93</v>
      </c>
      <c r="B178" s="112">
        <v>110827</v>
      </c>
      <c r="C178" s="113">
        <v>129457</v>
      </c>
      <c r="D178" s="111">
        <f t="shared" si="5"/>
        <v>-14.390878824629027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407</v>
      </c>
      <c r="C181" s="113">
        <v>421</v>
      </c>
      <c r="D181" s="111">
        <f t="shared" ref="D181:D184" si="6">IFERROR(((B181/C181)-1)*100,IF(B181+C181&lt;&gt;0,100,0))</f>
        <v>-3.3254156769596199</v>
      </c>
      <c r="E181" s="113">
        <v>9119</v>
      </c>
      <c r="F181" s="113">
        <v>9661</v>
      </c>
      <c r="G181" s="111">
        <f t="shared" ref="G181" si="7">IFERROR(((E181/F181)-1)*100,IF(E181+F181&lt;&gt;0,100,0))</f>
        <v>-5.6101852810268138</v>
      </c>
    </row>
    <row r="182" spans="1:7" x14ac:dyDescent="0.2">
      <c r="A182" s="101" t="s">
        <v>32</v>
      </c>
      <c r="B182" s="112">
        <v>6670</v>
      </c>
      <c r="C182" s="113">
        <v>8580</v>
      </c>
      <c r="D182" s="111">
        <f t="shared" si="6"/>
        <v>-22.261072261072258</v>
      </c>
      <c r="E182" s="113">
        <v>127780</v>
      </c>
      <c r="F182" s="113">
        <v>130027</v>
      </c>
      <c r="G182" s="111">
        <f t="shared" ref="G182" si="8">IFERROR(((E182/F182)-1)*100,IF(E182+F182&lt;&gt;0,100,0))</f>
        <v>-1.728102624839456</v>
      </c>
    </row>
    <row r="183" spans="1:7" x14ac:dyDescent="0.2">
      <c r="A183" s="101" t="s">
        <v>92</v>
      </c>
      <c r="B183" s="112">
        <v>128360</v>
      </c>
      <c r="C183" s="113">
        <v>116197</v>
      </c>
      <c r="D183" s="111">
        <f t="shared" si="6"/>
        <v>10.467568009501104</v>
      </c>
      <c r="E183" s="113">
        <v>2723570</v>
      </c>
      <c r="F183" s="113">
        <v>2754193</v>
      </c>
      <c r="G183" s="111">
        <f t="shared" ref="G183" si="9">IFERROR(((E183/F183)-1)*100,IF(E183+F183&lt;&gt;0,100,0))</f>
        <v>-1.1118683403813723</v>
      </c>
    </row>
    <row r="184" spans="1:7" x14ac:dyDescent="0.2">
      <c r="A184" s="101" t="s">
        <v>93</v>
      </c>
      <c r="B184" s="112">
        <v>48137</v>
      </c>
      <c r="C184" s="113">
        <v>62118</v>
      </c>
      <c r="D184" s="111">
        <f t="shared" si="6"/>
        <v>-22.507163785054253</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2022-06-06T06:30:40Z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