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defaultThemeVersion="124226"/>
  <mc:AlternateContent xmlns:mc="http://schemas.openxmlformats.org/markup-compatibility/2006">
    <mc:Choice Requires="x15">
      <x15ac:absPath xmlns:x15ac="http://schemas.microsoft.com/office/spreadsheetml/2010/11/ac" url="\\VYPDCIIS06\JSEWeb\Omega\MIWeeklyStats\"/>
    </mc:Choice>
  </mc:AlternateContent>
  <xr:revisionPtr revIDLastSave="0" documentId="8_{E6ED94E2-1314-40F6-9A6C-90AEE52A196E}" xr6:coauthVersionLast="47" xr6:coauthVersionMax="47" xr10:uidLastSave="{00000000-0000-0000-0000-000000000000}"/>
  <bookViews>
    <workbookView xWindow="-120" yWindow="-120" windowWidth="19440" windowHeight="11640"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11" i="1"/>
  <c r="G181" i="1"/>
  <c r="G182" i="1"/>
  <c r="G183" i="1"/>
  <c r="D184" i="1"/>
  <c r="D183" i="1"/>
  <c r="D182" i="1"/>
  <c r="D181" i="1"/>
  <c r="G177" i="1"/>
  <c r="G176" i="1"/>
  <c r="G175" i="1"/>
  <c r="D176" i="1"/>
  <c r="D177" i="1"/>
  <c r="D178" i="1"/>
  <c r="D175" i="1"/>
  <c r="F134" i="1" l="1"/>
  <c r="E134" i="1"/>
  <c r="C134" i="1"/>
  <c r="B134" i="1"/>
  <c r="B145" i="1"/>
  <c r="C145" i="1"/>
  <c r="E145" i="1"/>
  <c r="F145" i="1"/>
  <c r="E156" i="1"/>
  <c r="F156" i="1"/>
  <c r="G156" i="1" s="1"/>
  <c r="C156" i="1"/>
  <c r="B156" i="1"/>
  <c r="C167" i="1"/>
  <c r="B167" i="1"/>
  <c r="G155" i="1"/>
  <c r="G154" i="1"/>
  <c r="G150" i="1"/>
  <c r="G149" i="1"/>
  <c r="G148" i="1"/>
  <c r="G144" i="1"/>
  <c r="G143" i="1"/>
  <c r="G139" i="1"/>
  <c r="G138" i="1"/>
  <c r="G137" i="1"/>
  <c r="G133" i="1"/>
  <c r="G132" i="1"/>
  <c r="G128" i="1"/>
  <c r="G127" i="1"/>
  <c r="G126" i="1"/>
  <c r="C88" i="1"/>
  <c r="B88" i="1"/>
  <c r="C87" i="1"/>
  <c r="C89" i="1" s="1"/>
  <c r="B87" i="1"/>
  <c r="B89" i="1" s="1"/>
  <c r="C86" i="1"/>
  <c r="B86" i="1"/>
  <c r="F71" i="1"/>
  <c r="E71" i="1"/>
  <c r="E77" i="1"/>
  <c r="F77" i="1"/>
  <c r="F83" i="1"/>
  <c r="E83" i="1"/>
  <c r="C83" i="1"/>
  <c r="C77" i="1"/>
  <c r="C71" i="1"/>
  <c r="B83" i="1"/>
  <c r="B77" i="1"/>
  <c r="B71" i="1"/>
  <c r="F88" i="1"/>
  <c r="E88" i="1"/>
  <c r="G88" i="1" s="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G71" i="1" l="1"/>
  <c r="D77" i="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<sst xmlns="http://schemas.openxmlformats.org/spreadsheetml/2006/main" count="265" uniqueCount="100">
  <si>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</si>
  <si>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</si>
  <si>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</si>
  <si>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</si>
  <si>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</si>
  <si>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</si>
  <si>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</si>
  <si>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</si>
  <si>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</si>
  <si>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</si>
  <si>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</si>
  <si>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</si>
  <si>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</si>
  <si>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</si>
  <si>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</si>
  <si>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</si>
  <si>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</si>
  <si>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</si>
  <si>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</si>
  <si>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</si>
  <si>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</si>
  <si>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</si>
  <si>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</si>
  <si>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</si>
  <si>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</si>
  <si>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</si>
  <si>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</si>
  <si>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</si>
  <si>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</si>
  <si>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</si>
  <si>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</si>
  <si>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</si>
  <si>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</si>
  <si>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</si>
  <si>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</si>
  <si>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</si>
  <si>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</si>
  <si>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</si>
  <si>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</si>
  <si>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</si>
  <si>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</si>
  <si>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</si>
  <si>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</si>
  <si>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</si>
  <si>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</si>
  <si>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</si>
  <si>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</si>
  <si>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</si>
  <si>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</si>
  <si>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</si>
  <si>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</si>
  <si>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</si>
  <si>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</si>
  <si>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</si>
  <si>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</si>
  <si>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</si>
  <si>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</si>
  <si>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</si>
  <si>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</si>
  <si>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</si>
  <si>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</si>
  <si>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</si>
  <si>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</si>
  <si>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</si>
  <si>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</si>
  <si>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</si>
  <si>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</si>
  <si>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</si>
  <si>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</si>
  <si>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</si>
  <si>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</si>
  <si>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</si>
  <si>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</si>
  <si>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</si>
  <si>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</si>
  <si>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</si>
  <si>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</si>
  <si>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</si>
  <si>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</si>
  <si>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</si>
  <si>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</si>
  <si>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</si>
  <si>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</si>
  <si>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</si>
  <si>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</si>
  <si>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</si>
  <si>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</si>
  <si>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</si>
  <si>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</si>
  <si>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t>JIBAR Futures</t>
  </si>
  <si>
    <t>Bond Index Options</t>
  </si>
  <si>
    <t>Value Traded (000's)</t>
  </si>
  <si>
    <t>Open Interest</t>
  </si>
  <si>
    <t>Avg. Trade Size</t>
  </si>
  <si>
    <t>% Repo</t>
  </si>
  <si>
    <t>Settlement Statistics</t>
  </si>
  <si>
    <t>Weekly Statistics</t>
  </si>
  <si>
    <t>Week ended 3 July 2026</t>
  </si>
  <si>
    <t>03.07.2026</t>
  </si>
  <si>
    <t>04.07.2025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</si>
</sst>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10">
    <xf numFmtId="0" fontId="0" fillId="0" borderId="0" xfId="0"/>
    <xf numFmtId="2" fontId="5" fillId="2" borderId="0" xfId="2566" applyNumberFormat="1" applyFill="1" applyAlignment="1">
      <alignment horizontal="center"/>
    </xf>
    <xf numFmtId="164" fontId="5" fillId="2" borderId="0" xfId="3" applyFont="1" applyFill="1" applyBorder="1" applyAlignment="1">
      <alignment horizontal="center"/>
    </xf>
    <xf numFmtId="0" fontId="5" fillId="2" borderId="0" xfId="2566" applyFill="1"/>
    <xf numFmtId="164" fontId="5" fillId="2" borderId="0" xfId="898" applyFont="1" applyFill="1" applyBorder="1"/>
    <xf numFmtId="3" fontId="5" fillId="2" borderId="0" xfId="2566" applyNumberFormat="1" applyFill="1"/>
    <xf numFmtId="165" fontId="3" fillId="2" borderId="0" xfId="2630" applyNumberFormat="1" applyFill="1" applyAlignment="1">
      <alignment horizontal="right" wrapText="1"/>
    </xf>
    <xf numFmtId="164" fontId="3" fillId="2" borderId="0" xfId="898" applyFont="1" applyFill="1" applyBorder="1" applyAlignment="1">
      <alignment horizontal="right" wrapText="1"/>
    </xf>
    <xf numFmtId="16" fontId="5" fillId="2" borderId="0" xfId="2566" applyNumberFormat="1" applyFill="1"/>
    <xf numFmtId="0" fontId="19" fillId="2" borderId="0" xfId="2566" applyFont="1" applyFill="1" applyAlignment="1">
      <alignment horizontal="left"/>
    </xf>
    <xf numFmtId="0" fontId="18" fillId="2" borderId="0" xfId="0" applyFont="1" applyFill="1"/>
    <xf numFmtId="0" fontId="6" fillId="2" borderId="0" xfId="2566" applyFont="1" applyFill="1" applyAlignment="1">
      <alignment horizontal="left"/>
    </xf>
    <xf numFmtId="0" fontId="9" fillId="2" borderId="0" xfId="2566" applyFont="1" applyFill="1"/>
    <xf numFmtId="166" fontId="9" fillId="2" borderId="0" xfId="898" applyNumberFormat="1" applyFont="1" applyFill="1" applyBorder="1"/>
    <xf numFmtId="0" fontId="13" fillId="2" borderId="0" xfId="2566" applyFont="1" applyFill="1"/>
    <xf numFmtId="0" fontId="21" fillId="2" borderId="0" xfId="0" applyFont="1" applyFill="1"/>
    <xf numFmtId="0" fontId="6" fillId="2" borderId="0" xfId="2566" applyFont="1" applyFill="1" applyAlignment="1">
      <alignment horizontal="center"/>
    </xf>
    <xf numFmtId="167" fontId="61" fillId="2" borderId="0" xfId="2185" applyNumberFormat="1" applyFill="1"/>
    <xf numFmtId="0" fontId="7" fillId="2" borderId="0" xfId="2566" applyFont="1" applyFill="1"/>
    <xf numFmtId="164" fontId="13" fillId="2" borderId="0" xfId="898" applyFont="1" applyFill="1" applyBorder="1"/>
    <xf numFmtId="164" fontId="13" fillId="2" borderId="0" xfId="898" applyFont="1" applyFill="1" applyBorder="1" applyAlignment="1">
      <alignment horizontal="center"/>
    </xf>
    <xf numFmtId="0" fontId="0" fillId="2" borderId="0" xfId="0" applyFill="1"/>
    <xf numFmtId="0" fontId="48" fillId="2" borderId="0" xfId="0" applyFont="1" applyFill="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xf numFmtId="0" fontId="55" fillId="4" borderId="0" xfId="2566" applyFont="1" applyFill="1" applyAlignment="1">
      <alignment horizontal="right"/>
    </xf>
    <xf numFmtId="0" fontId="55" fillId="4" borderId="0" xfId="2566" applyFont="1" applyFill="1" applyAlignment="1">
      <alignment horizontal="left"/>
    </xf>
    <xf numFmtId="164" fontId="13" fillId="5" borderId="0" xfId="898" applyFont="1" applyFill="1" applyBorder="1"/>
    <xf numFmtId="0" fontId="23" fillId="2" borderId="0" xfId="0" applyFont="1" applyFill="1"/>
    <xf numFmtId="0" fontId="22" fillId="2" borderId="0" xfId="0" applyFont="1" applyFill="1"/>
    <xf numFmtId="0" fontId="20" fillId="2" borderId="0" xfId="2566" applyFont="1" applyFill="1"/>
    <xf numFmtId="0" fontId="8" fillId="2" borderId="0" xfId="2589" applyFont="1" applyFill="1"/>
    <xf numFmtId="0" fontId="12" fillId="2" borderId="0" xfId="2589" applyFont="1" applyFill="1"/>
    <xf numFmtId="166" fontId="7" fillId="2" borderId="0" xfId="900" applyNumberFormat="1" applyFont="1" applyFill="1" applyBorder="1"/>
    <xf numFmtId="0" fontId="7" fillId="2" borderId="0" xfId="2589" applyFont="1" applyFill="1"/>
    <xf numFmtId="3" fontId="7" fillId="2" borderId="0" xfId="900" applyNumberFormat="1" applyFont="1" applyFill="1" applyBorder="1"/>
    <xf numFmtId="0" fontId="6" fillId="2" borderId="0" xfId="2589" applyFont="1" applyFill="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Alignment="1">
      <alignment horizontal="right"/>
    </xf>
    <xf numFmtId="0" fontId="55" fillId="4" borderId="0" xfId="2566" applyFont="1" applyFill="1"/>
    <xf numFmtId="165" fontId="5" fillId="2" borderId="0" xfId="4" applyNumberFormat="1" applyFont="1" applyFill="1" applyBorder="1" applyAlignment="1">
      <alignment horizontal="right"/>
    </xf>
    <xf numFmtId="167" fontId="64" fillId="0" borderId="0" xfId="0" applyNumberFormat="1" applyFont="1"/>
    <xf numFmtId="0" fontId="14" fillId="2" borderId="0" xfId="2566" applyFont="1" applyFill="1"/>
    <xf numFmtId="2" fontId="22" fillId="2" borderId="0" xfId="2566" applyNumberFormat="1" applyFont="1" applyFill="1" applyAlignment="1">
      <alignment horizontal="center"/>
    </xf>
    <xf numFmtId="164" fontId="22" fillId="2" borderId="0" xfId="4" applyFont="1" applyFill="1" applyBorder="1" applyAlignment="1">
      <alignment horizontal="center"/>
    </xf>
    <xf numFmtId="2" fontId="13" fillId="2" borderId="0" xfId="2566" applyNumberFormat="1" applyFont="1" applyFill="1" applyAlignment="1">
      <alignment horizontal="center"/>
    </xf>
    <xf numFmtId="164" fontId="13" fillId="2" borderId="0" xfId="4" applyFont="1" applyFill="1" applyBorder="1" applyAlignment="1">
      <alignment horizontal="center"/>
    </xf>
    <xf numFmtId="0" fontId="22" fillId="2" borderId="0" xfId="2566" applyFont="1" applyFill="1"/>
    <xf numFmtId="164" fontId="5" fillId="2" borderId="0" xfId="4" applyFont="1" applyFill="1" applyBorder="1" applyAlignment="1">
      <alignment horizontal="center"/>
    </xf>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xf numFmtId="0" fontId="13" fillId="3" borderId="0" xfId="2566" applyFont="1" applyFill="1" applyAlignment="1">
      <alignment horizontal="left"/>
    </xf>
    <xf numFmtId="165" fontId="13" fillId="3" borderId="0" xfId="4" applyNumberFormat="1" applyFont="1" applyFill="1" applyBorder="1" applyAlignment="1"/>
    <xf numFmtId="0" fontId="13" fillId="3" borderId="0" xfId="2566" applyFont="1" applyFill="1"/>
    <xf numFmtId="165" fontId="13" fillId="3" borderId="0" xfId="4" applyNumberFormat="1" applyFont="1" applyFill="1" applyBorder="1"/>
    <xf numFmtId="165" fontId="65" fillId="3" borderId="0" xfId="4" applyNumberFormat="1" applyFont="1" applyFill="1" applyBorder="1"/>
    <xf numFmtId="0" fontId="65" fillId="3" borderId="0" xfId="2566" applyFont="1" applyFill="1"/>
    <xf numFmtId="165" fontId="65" fillId="3" borderId="0" xfId="4" applyNumberFormat="1" applyFont="1" applyFill="1" applyBorder="1" applyAlignment="1">
      <alignment horizontal="right"/>
    </xf>
    <xf numFmtId="0" fontId="71" fillId="2" borderId="0" xfId="2589" applyFont="1" applyFill="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Font="1" applyFill="1" applyBorder="1"/>
    <xf numFmtId="0" fontId="5" fillId="2" borderId="0" xfId="0" applyFont="1" applyFill="1"/>
    <xf numFmtId="164" fontId="5" fillId="2" borderId="0" xfId="4" applyFont="1" applyFill="1" applyBorder="1"/>
    <xf numFmtId="0" fontId="6" fillId="2" borderId="0" xfId="2595" applyFont="1" applyFill="1" applyAlignment="1">
      <alignment horizontal="center"/>
    </xf>
    <xf numFmtId="2" fontId="65" fillId="3" borderId="0" xfId="2566" applyNumberFormat="1" applyFont="1" applyFill="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xf numFmtId="0" fontId="69" fillId="2" borderId="0" xfId="0" applyFont="1" applyFill="1"/>
    <xf numFmtId="0" fontId="14" fillId="2" borderId="0" xfId="0" applyFont="1" applyFill="1"/>
    <xf numFmtId="2" fontId="13" fillId="3" borderId="0" xfId="2566" applyNumberFormat="1" applyFont="1" applyFill="1" applyAlignment="1">
      <alignment horizontal="right"/>
    </xf>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Font="1" applyFill="1" applyAlignment="1">
      <alignment horizontal="justify" wrapText="1"/>
    </xf>
    <xf numFmtId="0" fontId="6" fillId="2" borderId="0" xfId="2595" applyFont="1" applyFill="1" applyAlignment="1">
      <alignment horizontal="center"/>
    </xf>
    <xf numFmtId="0" fontId="66" fillId="2" borderId="0" xfId="2566" applyFont="1" applyFill="1" applyAlignment="1">
      <alignment horizontal="right"/>
    </xf>
    <xf numFmtId="0" fontId="67" fillId="2" borderId="0" xfId="2566" applyFont="1" applyFill="1" applyAlignment="1">
      <alignment horizontal="right"/>
    </xf>
    <xf numFmtId="0" fontId="6" fillId="2" borderId="0" xfId="2566" applyFont="1" applyFill="1" applyAlignment="1">
      <alignment horizontal="center"/>
    </xf>
    <xf numFmtId="0" fontId="68" fillId="2" borderId="0" xfId="2566" applyFont="1" applyFill="1" applyAlignment="1">
      <alignment horizontal="left"/>
    </xf>
    <xf numFmtId="0" fontId="8" fillId="0" borderId="0" xfId="2589" applyFont="1" applyAlignment="1">
      <alignment horizontal="left"/>
    </xf>
    <xf numFmtId="0" fontId="6" fillId="2" borderId="0" xfId="2589" applyFont="1" applyFill="1" applyAlignment="1">
      <alignment horizontal="center"/>
    </xf>
    <xf numFmtId="0" fontId="14" fillId="2" borderId="0" xfId="2566" applyFont="1" applyFill="1" applyAlignment="1">
      <alignment horizontal="justify" wrapText="1"/>
    </xf>
    <xf numFmtId="0" fontId="14" fillId="2" borderId="0" xfId="2566" applyFont="1" applyFill="1" applyAlignment="1">
      <alignment horizontal="justify"/>
    </xf>
    <xf numFmtId="1" fontId="55" fillId="4" borderId="0" xfId="2566" applyNumberFormat="1" applyFont="1" applyFill="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alignment horizontal="right"/>
    </xf>
    <xf numFmtId="171" fontId="13" fillId="3" borderId="0" xfId="4" applyNumberFormat="1" applyFont="1" applyFill="1" applyBorder="1" applyAlignment="1"/>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G196"/>
  <sheetViews>
    <sheetView tabSelected="1" topLeftCell="A84" zoomScaleNormal="100" zoomScalePageLayoutView="70" workbookViewId="0">
      <selection activeCell="A101" sqref="A101:XFD106"/>
    </sheetView>
  </sheetViews>
  <sheetFormatPr defaultColWidth="9.140625" defaultRowHeight="12.75" x14ac:dyDescent="0.2"/>
  <cols>
    <col min="1" max="1" width="38.5703125" style="21" customWidth="1"/>
    <col min="2" max="2" width="20" style="21" customWidth="1"/>
    <col min="3" max="3" width="16.7109375" style="21" bestFit="1" customWidth="1"/>
    <col min="4" max="4" width="13.7109375" style="21" customWidth="1"/>
    <col min="5" max="6" width="19.28515625" style="21" bestFit="1" customWidth="1"/>
    <col min="7" max="7" width="13.7109375" style="21" customWidth="1"/>
    <col min="8" max="16384" width="9.140625" style="21"/>
  </cols>
  <sheetData>
    <row r="2" spans="1:7" ht="23.25" x14ac:dyDescent="0.35">
      <c r="A2" s="95" t="s">
        <v>96</v>
      </c>
      <c r="B2" s="95"/>
      <c r="C2" s="95"/>
      <c r="D2" s="95"/>
      <c r="E2" s="95"/>
      <c r="F2" s="95"/>
      <c r="G2" s="95"/>
    </row>
    <row r="3" spans="1:7" ht="15" x14ac:dyDescent="0.2">
      <c r="A3" s="96" t="s">
        <v>97</v>
      </c>
      <c r="B3" s="96"/>
      <c r="C3" s="96"/>
      <c r="D3" s="96"/>
      <c r="E3" s="96"/>
      <c r="F3" s="96"/>
      <c r="G3" s="96"/>
    </row>
    <row r="4" spans="1:7" x14ac:dyDescent="0.2">
      <c r="B4" s="3"/>
      <c r="C4" s="3"/>
      <c r="D4" s="3"/>
      <c r="E4" s="3"/>
      <c r="G4" s="18"/>
    </row>
    <row r="5" spans="1:7" x14ac:dyDescent="0.2">
      <c r="A5" s="3"/>
      <c r="B5" s="17"/>
      <c r="C5" s="17"/>
      <c r="D5" s="17"/>
      <c r="E5" s="3"/>
      <c r="F5" s="3"/>
      <c r="G5" s="3"/>
    </row>
    <row r="6" spans="1:7" ht="15.75" x14ac:dyDescent="0.25">
      <c r="A6" s="97" t="s">
        <v>69</v>
      </c>
      <c r="B6" s="97"/>
      <c r="C6" s="97"/>
      <c r="D6" s="97"/>
      <c r="E6" s="97"/>
      <c r="F6" s="97"/>
      <c r="G6" s="97"/>
    </row>
    <row r="7" spans="1:7" ht="15.75" x14ac:dyDescent="0.25">
      <c r="A7" s="60" t="s">
        <v>40</v>
      </c>
      <c r="B7" s="16"/>
      <c r="C7" s="16"/>
      <c r="D7" s="16"/>
      <c r="E7" s="16"/>
      <c r="F7" s="16"/>
      <c r="G7" s="16"/>
    </row>
    <row r="8" spans="1:7" s="15" customFormat="1" ht="12" x14ac:dyDescent="0.2">
      <c r="A8" s="26"/>
      <c r="B8" s="26" t="s">
        <v>0</v>
      </c>
      <c r="C8" s="26" t="s">
        <v>0</v>
      </c>
      <c r="D8" s="26" t="s">
        <v>1</v>
      </c>
      <c r="E8" s="26" t="s">
        <v>2</v>
      </c>
      <c r="F8" s="26" t="s">
        <v>2</v>
      </c>
      <c r="G8" s="26" t="s">
        <v>1</v>
      </c>
    </row>
    <row r="9" spans="1:7" s="15" customFormat="1" ht="12" x14ac:dyDescent="0.2">
      <c r="A9" s="26"/>
      <c r="B9" s="26" t="s">
        <v>3</v>
      </c>
      <c r="C9" s="26" t="s">
        <v>3</v>
      </c>
      <c r="D9" s="26" t="s">
        <v>4</v>
      </c>
      <c r="E9" s="26" t="s">
        <v>5</v>
      </c>
      <c r="F9" s="26" t="s">
        <v>5</v>
      </c>
      <c r="G9" s="26" t="s">
        <v>6</v>
      </c>
    </row>
    <row r="10" spans="1:7" s="15" customFormat="1" ht="12" x14ac:dyDescent="0.2">
      <c r="A10" s="27" t="s">
        <v>76</v>
      </c>
      <c r="B10" s="40" t="s">
        <v>98</v>
      </c>
      <c r="C10" s="40" t="s">
        <v>99</v>
      </c>
      <c r="D10" s="26" t="s">
        <v>0</v>
      </c>
      <c r="E10" s="103">
        <v>2026</v>
      </c>
      <c r="F10" s="103">
        <v>2025</v>
      </c>
      <c r="G10" s="26" t="s">
        <v>7</v>
      </c>
    </row>
    <row r="11" spans="1:7" s="15" customFormat="1" ht="12" x14ac:dyDescent="0.2">
      <c r="A11" s="51" t="s">
        <v>8</v>
      </c>
      <c r="B11" s="54">
        <v>1923851</v>
      </c>
      <c r="C11" s="54">
        <v>1960665</v>
      </c>
      <c r="D11" s="73">
        <f>IFERROR(((B11/C11)-1)*100,IF(B11+C11&lt;&gt;0,100,0))</f>
        <v>-1.877628253679231</v>
      </c>
      <c r="E11" s="54">
        <v>52764989</v>
      </c>
      <c r="F11" s="54">
        <v>49293703</v>
      </c>
      <c r="G11" s="73">
        <f>IFERROR(((E11/F11)-1)*100,IF(E11+F11&lt;&gt;0,100,0))</f>
        <v>7.0420475410418959</v>
      </c>
    </row>
    <row r="12" spans="1:7" s="15" customFormat="1" ht="12" x14ac:dyDescent="0.2">
      <c r="A12" s="51" t="s">
        <v>9</v>
      </c>
      <c r="B12" s="54">
        <v>1397840.2990000001</v>
      </c>
      <c r="C12" s="54">
        <v>1473542.591</v>
      </c>
      <c r="D12" s="73">
        <f>IFERROR(((B12/C12)-1)*100,IF(B12+C12&lt;&gt;0,100,0))</f>
        <v>-5.1374349450344354</v>
      </c>
      <c r="E12" s="54">
        <v>43743956.634000003</v>
      </c>
      <c r="F12" s="54">
        <v>41608741.277000003</v>
      </c>
      <c r="G12" s="73">
        <f>IFERROR(((E12/F12)-1)*100,IF(E12+F12&lt;&gt;0,100,0))</f>
        <v>5.1316509259083931</v>
      </c>
    </row>
    <row r="13" spans="1:7" s="15" customFormat="1" ht="12" x14ac:dyDescent="0.2">
      <c r="A13" s="51" t="s">
        <v>10</v>
      </c>
      <c r="B13" s="54">
        <v>136352455.06911701</v>
      </c>
      <c r="C13" s="54">
        <v>116313144.69304299</v>
      </c>
      <c r="D13" s="73">
        <f>IFERROR(((B13/C13)-1)*100,IF(B13+C13&lt;&gt;0,100,0))</f>
        <v>17.228758133020051</v>
      </c>
      <c r="E13" s="54">
        <v>4095435622.46345</v>
      </c>
      <c r="F13" s="54">
        <v>3364681700.25986</v>
      </c>
      <c r="G13" s="73">
        <f>IFERROR(((E13/F13)-1)*100,IF(E13+F13&lt;&gt;0,100,0))</f>
        <v>21.718367064175869</v>
      </c>
    </row>
    <row r="14" spans="1:7" s="15" customFormat="1" ht="12" x14ac:dyDescent="0.2">
      <c r="A14" s="14"/>
      <c r="B14" s="19"/>
      <c r="C14" s="19"/>
      <c r="D14" s="19"/>
      <c r="E14" s="19"/>
      <c r="F14" s="28"/>
      <c r="G14" s="20"/>
    </row>
    <row r="15" spans="1:7" s="15" customFormat="1" ht="12" x14ac:dyDescent="0.2">
      <c r="A15" s="27" t="s">
        <v>77</v>
      </c>
      <c r="B15" s="26"/>
      <c r="C15" s="41"/>
      <c r="D15" s="26"/>
      <c r="E15" s="26"/>
      <c r="F15" s="26"/>
      <c r="G15" s="26"/>
    </row>
    <row r="16" spans="1:7" s="15" customFormat="1" ht="12" x14ac:dyDescent="0.2">
      <c r="A16" s="51" t="s">
        <v>8</v>
      </c>
      <c r="B16" s="54">
        <v>440</v>
      </c>
      <c r="C16" s="54">
        <v>443</v>
      </c>
      <c r="D16" s="73">
        <f>IFERROR(((B16/C16)-1)*100,IF(B16+C16&lt;&gt;0,100,0))</f>
        <v>-0.67720090293453827</v>
      </c>
      <c r="E16" s="54">
        <v>13455</v>
      </c>
      <c r="F16" s="54">
        <v>11769</v>
      </c>
      <c r="G16" s="73">
        <f>IFERROR(((E16/F16)-1)*100,IF(E16+F16&lt;&gt;0,100,0))</f>
        <v>14.325771093550843</v>
      </c>
    </row>
    <row r="17" spans="1:7" s="15" customFormat="1" ht="12" x14ac:dyDescent="0.2">
      <c r="A17" s="51" t="s">
        <v>9</v>
      </c>
      <c r="B17" s="54">
        <v>226995.07199999999</v>
      </c>
      <c r="C17" s="54">
        <v>169831.519</v>
      </c>
      <c r="D17" s="73">
        <f>IFERROR(((B17/C17)-1)*100,IF(B17+C17&lt;&gt;0,100,0))</f>
        <v>33.658977636536356</v>
      </c>
      <c r="E17" s="54">
        <v>5805096.4890000001</v>
      </c>
      <c r="F17" s="54">
        <v>4959739.0080000004</v>
      </c>
      <c r="G17" s="73">
        <f>IFERROR(((E17/F17)-1)*100,IF(E17+F17&lt;&gt;0,100,0))</f>
        <v>17.044394465846846</v>
      </c>
    </row>
    <row r="18" spans="1:7" s="15" customFormat="1" ht="12" x14ac:dyDescent="0.2">
      <c r="A18" s="51" t="s">
        <v>10</v>
      </c>
      <c r="B18" s="54">
        <v>16465514.966527</v>
      </c>
      <c r="C18" s="54">
        <v>13719683.867983701</v>
      </c>
      <c r="D18" s="73">
        <f>IFERROR(((B18/C18)-1)*100,IF(B18+C18&lt;&gt;0,100,0))</f>
        <v>20.013807351282932</v>
      </c>
      <c r="E18" s="54">
        <v>492326124.44646102</v>
      </c>
      <c r="F18" s="54">
        <v>382944708.76007301</v>
      </c>
      <c r="G18" s="73">
        <f>IFERROR(((E18/F18)-1)*100,IF(E18+F18&lt;&gt;0,100,0))</f>
        <v>28.56323985792919</v>
      </c>
    </row>
    <row r="19" spans="1:7" ht="14.25" x14ac:dyDescent="0.2">
      <c r="A19" s="13"/>
      <c r="B19" s="13"/>
      <c r="C19" s="13"/>
      <c r="D19" s="13"/>
      <c r="E19" s="12"/>
      <c r="F19" s="12"/>
      <c r="G19" s="12"/>
    </row>
    <row r="20" spans="1:7" ht="15.75" x14ac:dyDescent="0.25">
      <c r="A20" s="60" t="s">
        <v>42</v>
      </c>
      <c r="B20" s="11"/>
      <c r="C20" s="11"/>
      <c r="D20" s="11"/>
      <c r="E20" s="11"/>
      <c r="F20" s="11"/>
      <c r="G20" s="11"/>
    </row>
    <row r="21" spans="1:7" s="15" customFormat="1" ht="12" x14ac:dyDescent="0.2">
      <c r="A21" s="26"/>
      <c r="B21" s="26" t="s">
        <v>0</v>
      </c>
      <c r="C21" s="26" t="s">
        <v>0</v>
      </c>
      <c r="D21" s="26" t="s">
        <v>11</v>
      </c>
      <c r="E21" s="26" t="s">
        <v>2</v>
      </c>
      <c r="F21" s="26" t="s">
        <v>2</v>
      </c>
      <c r="G21" s="26" t="s">
        <v>11</v>
      </c>
    </row>
    <row r="22" spans="1:7" s="15" customFormat="1" ht="12" x14ac:dyDescent="0.2">
      <c r="A22" s="26"/>
      <c r="B22" s="26" t="s">
        <v>3</v>
      </c>
      <c r="C22" s="26" t="s">
        <v>3</v>
      </c>
      <c r="D22" s="26" t="s">
        <v>12</v>
      </c>
      <c r="E22" s="26" t="s">
        <v>5</v>
      </c>
      <c r="F22" s="26" t="s">
        <v>5</v>
      </c>
      <c r="G22" s="26" t="s">
        <v>12</v>
      </c>
    </row>
    <row r="23" spans="1:7" s="15" customFormat="1" ht="12" x14ac:dyDescent="0.2">
      <c r="A23" s="27"/>
      <c r="B23" s="26" t="s">
        <v>98</v>
      </c>
      <c r="C23" s="40" t="s">
        <v>99</v>
      </c>
      <c r="D23" s="26" t="s">
        <v>13</v>
      </c>
      <c r="E23" s="103">
        <v>2026</v>
      </c>
      <c r="F23" s="103">
        <v>2025</v>
      </c>
      <c r="G23" s="26" t="s">
        <v>13</v>
      </c>
    </row>
    <row r="24" spans="1:7" s="15" customFormat="1" ht="12" x14ac:dyDescent="0.2">
      <c r="A24" s="51" t="s">
        <v>14</v>
      </c>
      <c r="B24" s="53">
        <v>17716118.95231</v>
      </c>
      <c r="C24" s="53">
        <v>20288437.183350001</v>
      </c>
      <c r="D24" s="52">
        <f>B24-C24</f>
        <v>-2572318.2310400009</v>
      </c>
      <c r="E24" s="54">
        <v>682276969.90039003</v>
      </c>
      <c r="F24" s="54">
        <v>458827969.88568997</v>
      </c>
      <c r="G24" s="52">
        <f>E24-F24</f>
        <v>223449000.01470006</v>
      </c>
    </row>
    <row r="25" spans="1:7" s="15" customFormat="1" ht="12" x14ac:dyDescent="0.2">
      <c r="A25" s="55" t="s">
        <v>15</v>
      </c>
      <c r="B25" s="53">
        <v>25111892.518509999</v>
      </c>
      <c r="C25" s="53">
        <v>20442599.490570001</v>
      </c>
      <c r="D25" s="52">
        <f>B25-C25</f>
        <v>4669293.0279399976</v>
      </c>
      <c r="E25" s="54">
        <v>755693710.99083996</v>
      </c>
      <c r="F25" s="54">
        <v>596499034.17153001</v>
      </c>
      <c r="G25" s="52">
        <f>E25-F25</f>
        <v>159194676.81930995</v>
      </c>
    </row>
    <row r="26" spans="1:7" s="25" customFormat="1" ht="12" x14ac:dyDescent="0.2">
      <c r="A26" s="56" t="s">
        <v>16</v>
      </c>
      <c r="B26" s="57">
        <f>B24-B25</f>
        <v>-7395773.5661999993</v>
      </c>
      <c r="C26" s="57">
        <f>C24-C25</f>
        <v>-154162.30722000077</v>
      </c>
      <c r="D26" s="57"/>
      <c r="E26" s="57">
        <f>E24-E25</f>
        <v>-73416741.090449929</v>
      </c>
      <c r="F26" s="57">
        <f>F24-F25</f>
        <v>-137671064.28584003</v>
      </c>
      <c r="G26" s="58"/>
    </row>
    <row r="27" spans="1:7" s="10" customFormat="1" x14ac:dyDescent="0.2">
      <c r="A27" s="98" t="s">
        <v>67</v>
      </c>
      <c r="B27" s="98"/>
      <c r="C27" s="98"/>
      <c r="D27" s="98"/>
      <c r="E27" s="98"/>
      <c r="F27" s="98"/>
      <c r="G27" s="98"/>
    </row>
    <row r="28" spans="1:7" s="10" customFormat="1" x14ac:dyDescent="0.2">
      <c r="A28" s="9"/>
      <c r="B28" s="9"/>
      <c r="C28" s="9"/>
      <c r="D28" s="9"/>
      <c r="E28" s="9"/>
      <c r="F28" s="9"/>
      <c r="G28" s="9"/>
    </row>
    <row r="29" spans="1:7" ht="15.75" x14ac:dyDescent="0.25">
      <c r="A29" s="60" t="s">
        <v>17</v>
      </c>
      <c r="B29" s="11"/>
      <c r="C29" s="11"/>
      <c r="D29" s="11"/>
      <c r="E29" s="11"/>
      <c r="F29" s="11"/>
      <c r="G29" s="11"/>
    </row>
    <row r="30" spans="1:7" s="15" customFormat="1" ht="12" x14ac:dyDescent="0.2">
      <c r="A30" s="26"/>
      <c r="B30" s="26"/>
      <c r="C30" s="26"/>
      <c r="D30" s="26" t="s">
        <v>1</v>
      </c>
      <c r="E30" s="26"/>
      <c r="F30" s="26"/>
      <c r="G30" s="26"/>
    </row>
    <row r="31" spans="1:7" s="15" customFormat="1" ht="12" x14ac:dyDescent="0.2">
      <c r="A31" s="26"/>
      <c r="B31" s="26" t="s">
        <v>19</v>
      </c>
      <c r="C31" s="26" t="s">
        <v>19</v>
      </c>
      <c r="D31" s="26" t="s">
        <v>6</v>
      </c>
      <c r="E31" s="26"/>
      <c r="F31" s="26"/>
      <c r="G31" s="26"/>
    </row>
    <row r="32" spans="1:7" s="22" customFormat="1" ht="12" x14ac:dyDescent="0.2">
      <c r="A32" s="27" t="s">
        <v>41</v>
      </c>
      <c r="B32" s="40" t="s">
        <v>98</v>
      </c>
      <c r="C32" s="40" t="s">
        <v>99</v>
      </c>
      <c r="D32" s="26" t="s">
        <v>7</v>
      </c>
      <c r="E32" s="26"/>
      <c r="F32" s="26" t="s">
        <v>20</v>
      </c>
      <c r="G32" s="26" t="s">
        <v>21</v>
      </c>
    </row>
    <row r="33" spans="1:7" s="15" customFormat="1" ht="12" x14ac:dyDescent="0.2">
      <c r="A33" s="51" t="s">
        <v>22</v>
      </c>
      <c r="B33" s="104">
        <v>111507.3157215</v>
      </c>
      <c r="C33" s="104">
        <v>97182.711987310002</v>
      </c>
      <c r="D33" s="73">
        <f t="shared" ref="D33:D42" si="0">IFERROR(((B33/C33)-1)*100,IF(B33+C33&lt;&gt;0,100,0))</f>
        <v>14.739868276222289</v>
      </c>
      <c r="E33" s="51"/>
      <c r="F33" s="104">
        <v>111988.73</v>
      </c>
      <c r="G33" s="104">
        <v>108733.17</v>
      </c>
    </row>
    <row r="34" spans="1:7" s="15" customFormat="1" ht="12" x14ac:dyDescent="0.2">
      <c r="A34" s="51" t="s">
        <v>23</v>
      </c>
      <c r="B34" s="104">
        <v>106041.27337938</v>
      </c>
      <c r="C34" s="104">
        <v>99188.432811289997</v>
      </c>
      <c r="D34" s="73">
        <f t="shared" si="0"/>
        <v>6.908911023050246</v>
      </c>
      <c r="E34" s="51"/>
      <c r="F34" s="104">
        <v>106163.45</v>
      </c>
      <c r="G34" s="104">
        <v>103351.39</v>
      </c>
    </row>
    <row r="35" spans="1:7" s="15" customFormat="1" ht="12" x14ac:dyDescent="0.2">
      <c r="A35" s="51" t="s">
        <v>24</v>
      </c>
      <c r="B35" s="104">
        <v>109809.33208032</v>
      </c>
      <c r="C35" s="104">
        <v>93480.930516840002</v>
      </c>
      <c r="D35" s="73">
        <f t="shared" si="0"/>
        <v>17.46709352720719</v>
      </c>
      <c r="E35" s="51"/>
      <c r="F35" s="104">
        <v>110262.5</v>
      </c>
      <c r="G35" s="104">
        <v>108260.27</v>
      </c>
    </row>
    <row r="36" spans="1:7" s="15" customFormat="1" ht="12" x14ac:dyDescent="0.2">
      <c r="A36" s="51" t="s">
        <v>25</v>
      </c>
      <c r="B36" s="104">
        <v>103108.63699678</v>
      </c>
      <c r="C36" s="104">
        <v>89400.786769879996</v>
      </c>
      <c r="D36" s="73">
        <f t="shared" si="0"/>
        <v>15.333030862675034</v>
      </c>
      <c r="E36" s="51"/>
      <c r="F36" s="104">
        <v>103647.78</v>
      </c>
      <c r="G36" s="104">
        <v>100376.62</v>
      </c>
    </row>
    <row r="37" spans="1:7" s="15" customFormat="1" ht="12" x14ac:dyDescent="0.2">
      <c r="A37" s="51" t="s">
        <v>79</v>
      </c>
      <c r="B37" s="104">
        <v>109581.09938674999</v>
      </c>
      <c r="C37" s="104">
        <v>78726.281250469998</v>
      </c>
      <c r="D37" s="73">
        <f t="shared" si="0"/>
        <v>39.192525858187665</v>
      </c>
      <c r="E37" s="51"/>
      <c r="F37" s="104">
        <v>110486.7</v>
      </c>
      <c r="G37" s="104">
        <v>102113.78</v>
      </c>
    </row>
    <row r="38" spans="1:7" s="15" customFormat="1" ht="12" x14ac:dyDescent="0.2">
      <c r="A38" s="51" t="s">
        <v>26</v>
      </c>
      <c r="B38" s="104">
        <v>129129.94957697</v>
      </c>
      <c r="C38" s="104">
        <v>136078.27853760001</v>
      </c>
      <c r="D38" s="73">
        <f t="shared" si="0"/>
        <v>-5.1061264408265643</v>
      </c>
      <c r="E38" s="51"/>
      <c r="F38" s="104">
        <v>132180.75</v>
      </c>
      <c r="G38" s="104">
        <v>128030.3</v>
      </c>
    </row>
    <row r="39" spans="1:7" s="15" customFormat="1" ht="12" x14ac:dyDescent="0.2">
      <c r="A39" s="51" t="s">
        <v>27</v>
      </c>
      <c r="B39" s="104">
        <v>26164.803128660002</v>
      </c>
      <c r="C39" s="104">
        <v>21298.36698744</v>
      </c>
      <c r="D39" s="73">
        <f t="shared" si="0"/>
        <v>22.848869794054249</v>
      </c>
      <c r="E39" s="51"/>
      <c r="F39" s="104">
        <v>26376.76</v>
      </c>
      <c r="G39" s="104">
        <v>25639.85</v>
      </c>
    </row>
    <row r="40" spans="1:7" s="15" customFormat="1" ht="12" x14ac:dyDescent="0.2">
      <c r="A40" s="51" t="s">
        <v>28</v>
      </c>
      <c r="B40" s="104">
        <v>142921.14717364</v>
      </c>
      <c r="C40" s="104">
        <v>133007.52675727001</v>
      </c>
      <c r="D40" s="73">
        <f t="shared" si="0"/>
        <v>7.4534281315234763</v>
      </c>
      <c r="E40" s="51"/>
      <c r="F40" s="104">
        <v>144923.91</v>
      </c>
      <c r="G40" s="104">
        <v>141330.37</v>
      </c>
    </row>
    <row r="41" spans="1:7" s="15" customFormat="1" ht="12" x14ac:dyDescent="0.2">
      <c r="A41" s="51" t="s">
        <v>29</v>
      </c>
      <c r="B41" s="59"/>
      <c r="C41" s="59"/>
      <c r="D41" s="73">
        <f t="shared" si="0"/>
        <v>0</v>
      </c>
      <c r="E41" s="51"/>
      <c r="F41" s="59"/>
      <c r="G41" s="59"/>
    </row>
    <row r="42" spans="1:7" s="15" customFormat="1" ht="12" x14ac:dyDescent="0.2">
      <c r="A42" s="51" t="s">
        <v>78</v>
      </c>
      <c r="B42" s="104">
        <v>635.96213193999995</v>
      </c>
      <c r="C42" s="104">
        <v>596.09883486000001</v>
      </c>
      <c r="D42" s="73">
        <f t="shared" si="0"/>
        <v>6.6873636968879824</v>
      </c>
      <c r="E42" s="51"/>
      <c r="F42" s="104">
        <v>637.1</v>
      </c>
      <c r="G42" s="104">
        <v>628.54999999999995</v>
      </c>
    </row>
    <row r="43" spans="1:7" x14ac:dyDescent="0.2">
      <c r="A43" s="8"/>
      <c r="B43" s="4"/>
      <c r="C43" s="7"/>
      <c r="D43" s="6"/>
      <c r="E43" s="5"/>
      <c r="F43" s="4"/>
      <c r="G43" s="4"/>
    </row>
    <row r="44" spans="1:7" ht="15.75" x14ac:dyDescent="0.25">
      <c r="A44" s="60" t="s">
        <v>43</v>
      </c>
      <c r="B44" s="11"/>
      <c r="C44" s="11"/>
      <c r="D44" s="11"/>
      <c r="E44" s="11"/>
      <c r="F44" s="11"/>
      <c r="G44" s="11"/>
    </row>
    <row r="45" spans="1:7" s="15" customFormat="1" ht="12" x14ac:dyDescent="0.2">
      <c r="A45" s="26"/>
      <c r="B45" s="26"/>
      <c r="C45" s="26" t="s">
        <v>0</v>
      </c>
      <c r="D45" s="26"/>
      <c r="E45" s="26" t="s">
        <v>0</v>
      </c>
      <c r="F45" s="26"/>
      <c r="G45" s="26" t="s">
        <v>1</v>
      </c>
    </row>
    <row r="46" spans="1:7" s="15" customFormat="1" ht="12" x14ac:dyDescent="0.2">
      <c r="A46" s="26"/>
      <c r="B46" s="26"/>
      <c r="C46" s="26" t="s">
        <v>3</v>
      </c>
      <c r="D46" s="26"/>
      <c r="E46" s="26" t="s">
        <v>3</v>
      </c>
      <c r="F46" s="26"/>
      <c r="G46" s="26" t="s">
        <v>6</v>
      </c>
    </row>
    <row r="47" spans="1:7" s="22" customFormat="1" ht="12" x14ac:dyDescent="0.2">
      <c r="A47" s="27"/>
      <c r="B47" s="26"/>
      <c r="C47" s="40" t="s">
        <v>98</v>
      </c>
      <c r="D47" s="26"/>
      <c r="E47" s="40" t="s">
        <v>99</v>
      </c>
      <c r="F47" s="26"/>
      <c r="G47" s="26" t="s">
        <v>7</v>
      </c>
    </row>
    <row r="48" spans="1:7" s="22" customFormat="1" ht="14.25" x14ac:dyDescent="0.2">
      <c r="A48" s="51" t="s">
        <v>30</v>
      </c>
      <c r="B48" s="61"/>
      <c r="C48" s="105">
        <v>24348.2857017307</v>
      </c>
      <c r="D48" s="59"/>
      <c r="E48" s="105">
        <v>21586.9372040694</v>
      </c>
      <c r="F48" s="59"/>
      <c r="G48" s="73">
        <f>IFERROR(((C48/E48)-1)*100,IF(C48+E48&lt;&gt;0,100,0))</f>
        <v>12.791756753434914</v>
      </c>
    </row>
    <row r="49" spans="1:7" x14ac:dyDescent="0.2">
      <c r="A49" s="3"/>
      <c r="B49" s="2"/>
      <c r="C49" s="2"/>
      <c r="D49" s="1"/>
      <c r="E49" s="2"/>
      <c r="F49" s="3"/>
      <c r="G49" s="3"/>
    </row>
    <row r="50" spans="1:7" ht="15.75" x14ac:dyDescent="0.25">
      <c r="A50" s="60" t="s">
        <v>36</v>
      </c>
      <c r="B50" s="11"/>
      <c r="C50" s="11"/>
      <c r="D50" s="11"/>
      <c r="E50" s="11"/>
      <c r="F50" s="11"/>
      <c r="G50" s="11"/>
    </row>
    <row r="51" spans="1:7" s="15" customFormat="1" ht="12" x14ac:dyDescent="0.2">
      <c r="A51" s="26"/>
      <c r="B51" s="26"/>
      <c r="C51" s="26"/>
      <c r="D51" s="26"/>
      <c r="E51" s="26"/>
      <c r="F51" s="26"/>
      <c r="G51" s="26" t="s">
        <v>64</v>
      </c>
    </row>
    <row r="52" spans="1:7" s="15" customFormat="1" ht="12" x14ac:dyDescent="0.2">
      <c r="A52" s="26"/>
      <c r="B52" s="26"/>
      <c r="C52" s="26"/>
      <c r="D52" s="26"/>
      <c r="E52" s="26"/>
      <c r="F52" s="26"/>
      <c r="G52" s="26" t="s">
        <v>66</v>
      </c>
    </row>
    <row r="53" spans="1:7" s="22" customFormat="1" ht="12" x14ac:dyDescent="0.2">
      <c r="A53" s="27"/>
      <c r="B53" s="26"/>
      <c r="C53" s="26" t="s">
        <v>31</v>
      </c>
      <c r="D53" s="26"/>
      <c r="E53" s="26" t="s">
        <v>37</v>
      </c>
      <c r="F53" s="26" t="s">
        <v>12</v>
      </c>
      <c r="G53" s="26" t="s">
        <v>65</v>
      </c>
    </row>
    <row r="54" spans="1:7" s="22" customFormat="1" ht="12" x14ac:dyDescent="0.2">
      <c r="A54" s="51" t="s">
        <v>38</v>
      </c>
      <c r="B54" s="51"/>
      <c r="C54" s="106">
        <v>4435</v>
      </c>
      <c r="D54" s="62"/>
      <c r="E54" s="106">
        <v>826305</v>
      </c>
      <c r="F54" s="106">
        <v>129117323.05</v>
      </c>
      <c r="G54" s="106">
        <v>13347594.691980001</v>
      </c>
    </row>
    <row r="55" spans="1:7" x14ac:dyDescent="0.2">
      <c r="A55" s="3"/>
      <c r="B55" s="2"/>
      <c r="C55" s="24"/>
      <c r="D55" s="24"/>
      <c r="E55" s="24"/>
      <c r="F55" s="23"/>
      <c r="G55" s="23"/>
    </row>
    <row r="56" spans="1:7" x14ac:dyDescent="0.2">
      <c r="A56" s="63" t="s">
        <v>44</v>
      </c>
      <c r="B56" s="50"/>
      <c r="C56" s="50"/>
      <c r="D56" s="1"/>
      <c r="E56" s="50"/>
      <c r="F56" s="3"/>
      <c r="G56" s="3"/>
    </row>
    <row r="57" spans="1:7" x14ac:dyDescent="0.2">
      <c r="A57" s="63" t="s">
        <v>71</v>
      </c>
      <c r="B57" s="50"/>
      <c r="C57" s="50"/>
      <c r="D57" s="1"/>
      <c r="E57" s="50"/>
      <c r="F57" s="3"/>
      <c r="G57" s="3"/>
    </row>
    <row r="58" spans="1:7" ht="39" customHeight="1" x14ac:dyDescent="0.2">
      <c r="A58" s="101" t="s">
        <v>83</v>
      </c>
      <c r="B58" s="102"/>
      <c r="C58" s="102"/>
      <c r="D58" s="102"/>
      <c r="E58" s="102"/>
      <c r="F58" s="102"/>
      <c r="G58" s="102"/>
    </row>
    <row r="59" spans="1:7" x14ac:dyDescent="0.2">
      <c r="A59" s="44"/>
      <c r="B59" s="48"/>
      <c r="C59" s="48"/>
      <c r="D59" s="47"/>
      <c r="E59" s="48"/>
      <c r="F59" s="14"/>
      <c r="G59" s="14"/>
    </row>
    <row r="60" spans="1:7" x14ac:dyDescent="0.2">
      <c r="A60" s="63" t="s">
        <v>45</v>
      </c>
      <c r="B60" s="48"/>
      <c r="C60" s="48"/>
      <c r="D60" s="47"/>
      <c r="E60" s="48"/>
      <c r="F60" s="14"/>
      <c r="G60" s="14"/>
    </row>
    <row r="61" spans="1:7" ht="37.5" customHeight="1" x14ac:dyDescent="0.2">
      <c r="A61" s="101" t="s">
        <v>84</v>
      </c>
      <c r="B61" s="101"/>
      <c r="C61" s="101"/>
      <c r="D61" s="101"/>
      <c r="E61" s="101"/>
      <c r="F61" s="101"/>
      <c r="G61" s="101"/>
    </row>
    <row r="62" spans="1:7" x14ac:dyDescent="0.2">
      <c r="A62" s="49"/>
      <c r="B62" s="46"/>
      <c r="C62" s="46"/>
      <c r="D62" s="45"/>
      <c r="E62" s="46"/>
      <c r="F62" s="44"/>
      <c r="G62" s="44"/>
    </row>
    <row r="63" spans="1:7" ht="15.75" x14ac:dyDescent="0.25">
      <c r="A63" s="100" t="s">
        <v>63</v>
      </c>
      <c r="B63" s="100"/>
      <c r="C63" s="100"/>
      <c r="D63" s="100"/>
      <c r="E63" s="100"/>
      <c r="F63" s="100"/>
      <c r="G63" s="100"/>
    </row>
    <row r="64" spans="1:7" ht="15.75" x14ac:dyDescent="0.25">
      <c r="A64" s="32" t="s">
        <v>46</v>
      </c>
      <c r="B64" s="37"/>
      <c r="C64" s="37"/>
      <c r="D64" s="37"/>
      <c r="E64" s="37"/>
      <c r="F64" s="37"/>
      <c r="G64" s="37"/>
    </row>
    <row r="65" spans="1:7" s="15" customFormat="1" ht="12" x14ac:dyDescent="0.2">
      <c r="A65" s="26"/>
      <c r="B65" s="26" t="s">
        <v>0</v>
      </c>
      <c r="C65" s="26" t="s">
        <v>0</v>
      </c>
      <c r="D65" s="26" t="s">
        <v>1</v>
      </c>
      <c r="E65" s="26" t="s">
        <v>2</v>
      </c>
      <c r="F65" s="26" t="s">
        <v>2</v>
      </c>
      <c r="G65" s="26" t="s">
        <v>1</v>
      </c>
    </row>
    <row r="66" spans="1:7" s="15" customFormat="1" ht="12" x14ac:dyDescent="0.2">
      <c r="A66" s="26"/>
      <c r="B66" s="26" t="s">
        <v>3</v>
      </c>
      <c r="C66" s="26" t="s">
        <v>3</v>
      </c>
      <c r="D66" s="26" t="s">
        <v>4</v>
      </c>
      <c r="E66" s="26" t="s">
        <v>5</v>
      </c>
      <c r="F66" s="26" t="s">
        <v>5</v>
      </c>
      <c r="G66" s="26" t="s">
        <v>6</v>
      </c>
    </row>
    <row r="67" spans="1:7" s="15" customFormat="1" ht="12" x14ac:dyDescent="0.2">
      <c r="A67" s="27" t="s">
        <v>47</v>
      </c>
      <c r="B67" s="40" t="s">
        <v>98</v>
      </c>
      <c r="C67" s="40" t="s">
        <v>99</v>
      </c>
      <c r="D67" s="26" t="s">
        <v>0</v>
      </c>
      <c r="E67" s="103">
        <v>2026</v>
      </c>
      <c r="F67" s="103">
        <v>2025</v>
      </c>
      <c r="G67" s="26" t="s">
        <v>7</v>
      </c>
    </row>
    <row r="68" spans="1:7" s="15" customFormat="1" ht="12" x14ac:dyDescent="0.2">
      <c r="A68" s="64" t="s">
        <v>53</v>
      </c>
      <c r="B68" s="54">
        <v>4851</v>
      </c>
      <c r="C68" s="53">
        <v>6461</v>
      </c>
      <c r="D68" s="73">
        <f>IFERROR(((B68/C68)-1)*100,IF(B68+C68&lt;&gt;0,100,0))</f>
        <v>-24.918743228602381</v>
      </c>
      <c r="E68" s="53">
        <v>160946</v>
      </c>
      <c r="F68" s="53">
        <v>156672</v>
      </c>
      <c r="G68" s="73">
        <f>IFERROR(((E68/F68)-1)*100,IF(E68+F68&lt;&gt;0,100,0))</f>
        <v>2.7279922385620825</v>
      </c>
    </row>
    <row r="69" spans="1:7" s="15" customFormat="1" ht="12" x14ac:dyDescent="0.2">
      <c r="A69" s="66" t="s">
        <v>54</v>
      </c>
      <c r="B69" s="54">
        <v>245883861.086</v>
      </c>
      <c r="C69" s="53">
        <v>251700458.51100001</v>
      </c>
      <c r="D69" s="73">
        <f>IFERROR(((B69/C69)-1)*100,IF(B69+C69&lt;&gt;0,100,0))</f>
        <v>-2.3109204724574672</v>
      </c>
      <c r="E69" s="53">
        <v>7087744597.8780003</v>
      </c>
      <c r="F69" s="53">
        <v>7121831020.7119999</v>
      </c>
      <c r="G69" s="73">
        <f>IFERROR(((E69/F69)-1)*100,IF(E69+F69&lt;&gt;0,100,0))</f>
        <v>-0.47861880933243173</v>
      </c>
    </row>
    <row r="70" spans="1:7" s="15" customFormat="1" ht="12" x14ac:dyDescent="0.2">
      <c r="A70" s="66" t="s">
        <v>55</v>
      </c>
      <c r="B70" s="54">
        <v>261489958.88192001</v>
      </c>
      <c r="C70" s="53">
        <v>245765716.15733001</v>
      </c>
      <c r="D70" s="73">
        <f>IFERROR(((B70/C70)-1)*100,IF(B70+C70&lt;&gt;0,100,0))</f>
        <v>6.3980619308691367</v>
      </c>
      <c r="E70" s="53">
        <v>7359501277.8698797</v>
      </c>
      <c r="F70" s="53">
        <v>6590453578.4344597</v>
      </c>
      <c r="G70" s="73">
        <f>IFERROR(((E70/F70)-1)*100,IF(E70+F70&lt;&gt;0,100,0))</f>
        <v>11.669116401212932</v>
      </c>
    </row>
    <row r="71" spans="1:7" s="15" customFormat="1" ht="12" x14ac:dyDescent="0.2">
      <c r="A71" s="66" t="s">
        <v>93</v>
      </c>
      <c r="B71" s="73">
        <f>IFERROR(B69/B68/1000,)</f>
        <v>50.687252336837766</v>
      </c>
      <c r="C71" s="73">
        <f>IFERROR(C69/C68/1000,)</f>
        <v>38.956888796006808</v>
      </c>
      <c r="D71" s="73">
        <f>IFERROR(((B71/C71)-1)*100,IF(B71+C71&lt;&gt;0,100,0))</f>
        <v>30.111140553999661</v>
      </c>
      <c r="E71" s="73">
        <f>IFERROR(E69/E68/1000,)</f>
        <v>44.038028890919939</v>
      </c>
      <c r="F71" s="73">
        <f>IFERROR(F69/F68/1000,)</f>
        <v>45.456948406301059</v>
      </c>
      <c r="G71" s="73">
        <f>IFERROR(((E71/F71)-1)*100,IF(E71+F71&lt;&gt;0,100,0))</f>
        <v>-3.1214579181572</v>
      </c>
    </row>
    <row r="72" spans="1:7" x14ac:dyDescent="0.2">
      <c r="A72" s="3"/>
      <c r="B72" s="42"/>
      <c r="C72" s="42"/>
      <c r="D72" s="38"/>
      <c r="E72" s="42"/>
      <c r="F72" s="42"/>
      <c r="G72" s="42"/>
    </row>
    <row r="73" spans="1:7" s="15" customFormat="1" ht="12" x14ac:dyDescent="0.2">
      <c r="A73" s="27" t="s">
        <v>48</v>
      </c>
      <c r="B73" s="26"/>
      <c r="C73" s="26"/>
      <c r="D73" s="26"/>
      <c r="E73" s="26"/>
      <c r="F73" s="26"/>
      <c r="G73" s="26"/>
    </row>
    <row r="74" spans="1:7" s="15" customFormat="1" ht="12" x14ac:dyDescent="0.2">
      <c r="A74" s="64" t="s">
        <v>53</v>
      </c>
      <c r="B74" s="54">
        <v>2325</v>
      </c>
      <c r="C74" s="53">
        <v>2976</v>
      </c>
      <c r="D74" s="73">
        <f>IFERROR(((B74/C74)-1)*100,IF(B74+C74&lt;&gt;0,100,0))</f>
        <v>-21.875</v>
      </c>
      <c r="E74" s="53">
        <v>79934</v>
      </c>
      <c r="F74" s="53">
        <v>67179</v>
      </c>
      <c r="G74" s="73">
        <f>IFERROR(((E74/F74)-1)*100,IF(E74+F74&lt;&gt;0,100,0))</f>
        <v>18.986588070676859</v>
      </c>
    </row>
    <row r="75" spans="1:7" s="15" customFormat="1" ht="12" x14ac:dyDescent="0.2">
      <c r="A75" s="66" t="s">
        <v>54</v>
      </c>
      <c r="B75" s="54">
        <v>538198468.98399997</v>
      </c>
      <c r="C75" s="53">
        <v>826402952.153</v>
      </c>
      <c r="D75" s="73">
        <f>IFERROR(((B75/C75)-1)*100,IF(B75+C75&lt;&gt;0,100,0))</f>
        <v>-34.87457086378388</v>
      </c>
      <c r="E75" s="53">
        <v>19583400902.955002</v>
      </c>
      <c r="F75" s="53">
        <v>19109761257.490002</v>
      </c>
      <c r="G75" s="73">
        <f>IFERROR(((E75/F75)-1)*100,IF(E75+F75&lt;&gt;0,100,0))</f>
        <v>2.4785220447448575</v>
      </c>
    </row>
    <row r="76" spans="1:7" s="15" customFormat="1" ht="12" x14ac:dyDescent="0.2">
      <c r="A76" s="66" t="s">
        <v>55</v>
      </c>
      <c r="B76" s="54">
        <v>582560740.24916005</v>
      </c>
      <c r="C76" s="53">
        <v>786671448.24730003</v>
      </c>
      <c r="D76" s="73">
        <f>IFERROR(((B76/C76)-1)*100,IF(B76+C76&lt;&gt;0,100,0))</f>
        <v>-25.946118732654856</v>
      </c>
      <c r="E76" s="53">
        <v>20586411760.557598</v>
      </c>
      <c r="F76" s="53">
        <v>17864350947.258499</v>
      </c>
      <c r="G76" s="73">
        <f>IFERROR(((E76/F76)-1)*100,IF(E76+F76&lt;&gt;0,100,0))</f>
        <v>15.237389935607105</v>
      </c>
    </row>
    <row r="77" spans="1:7" s="15" customFormat="1" ht="12" x14ac:dyDescent="0.2">
      <c r="A77" s="66" t="s">
        <v>93</v>
      </c>
      <c r="B77" s="73">
        <f>IFERROR(B75/B74/1000,)</f>
        <v>231.48321246623655</v>
      </c>
      <c r="C77" s="73">
        <f>IFERROR(C75/C74/1000,)</f>
        <v>277.6891640299059</v>
      </c>
      <c r="D77" s="73">
        <f>IFERROR(((B77/C77)-1)*100,IF(B77+C77&lt;&gt;0,100,0))</f>
        <v>-16.639450705643366</v>
      </c>
      <c r="E77" s="73">
        <f>IFERROR(E75/E74/1000,)</f>
        <v>244.99463185822054</v>
      </c>
      <c r="F77" s="73">
        <f>IFERROR(F75/F74/1000,)</f>
        <v>284.46034114068385</v>
      </c>
      <c r="G77" s="73">
        <f>IFERROR(((E77/F77)-1)*100,IF(E77+F77&lt;&gt;0,100,0))</f>
        <v>-13.873888052094053</v>
      </c>
    </row>
    <row r="78" spans="1:7" s="15" customFormat="1" x14ac:dyDescent="0.2">
      <c r="A78" s="3"/>
      <c r="B78" s="42"/>
      <c r="C78" s="42"/>
      <c r="D78" s="38"/>
      <c r="E78" s="42"/>
      <c r="F78" s="42"/>
      <c r="G78" s="42"/>
    </row>
    <row r="79" spans="1:7" s="15" customFormat="1" ht="13.5" x14ac:dyDescent="0.2">
      <c r="A79" s="27" t="s">
        <v>70</v>
      </c>
      <c r="B79" s="26"/>
      <c r="C79" s="26"/>
      <c r="D79" s="26"/>
      <c r="E79" s="26"/>
      <c r="F79" s="26"/>
      <c r="G79" s="26"/>
    </row>
    <row r="80" spans="1:7" s="15" customFormat="1" ht="12" x14ac:dyDescent="0.2">
      <c r="A80" s="64" t="s">
        <v>53</v>
      </c>
      <c r="B80" s="54">
        <v>285</v>
      </c>
      <c r="C80" s="53">
        <v>139</v>
      </c>
      <c r="D80" s="73">
        <f>IFERROR(((B80/C80)-1)*100,IF(B80+C80&lt;&gt;0,100,0))</f>
        <v>105.03597122302159</v>
      </c>
      <c r="E80" s="53">
        <v>7504</v>
      </c>
      <c r="F80" s="53">
        <v>8546</v>
      </c>
      <c r="G80" s="73">
        <f>IFERROR(((E80/F80)-1)*100,IF(E80+F80&lt;&gt;0,100,0))</f>
        <v>-12.19283875497309</v>
      </c>
    </row>
    <row r="81" spans="1:7" s="15" customFormat="1" ht="12" x14ac:dyDescent="0.2">
      <c r="A81" s="66" t="s">
        <v>54</v>
      </c>
      <c r="B81" s="54">
        <v>26880505.383000001</v>
      </c>
      <c r="C81" s="53">
        <v>11196423.720000001</v>
      </c>
      <c r="D81" s="73">
        <f>IFERROR(((B81/C81)-1)*100,IF(B81+C81&lt;&gt;0,100,0))</f>
        <v>140.08117283900003</v>
      </c>
      <c r="E81" s="53">
        <v>632604692.83299994</v>
      </c>
      <c r="F81" s="53">
        <v>540739314.245</v>
      </c>
      <c r="G81" s="73">
        <f>IFERROR(((E81/F81)-1)*100,IF(E81+F81&lt;&gt;0,100,0))</f>
        <v>16.988847706822607</v>
      </c>
    </row>
    <row r="82" spans="1:7" s="15" customFormat="1" ht="12" x14ac:dyDescent="0.2">
      <c r="A82" s="66" t="s">
        <v>55</v>
      </c>
      <c r="B82" s="54">
        <v>1774414.38659021</v>
      </c>
      <c r="C82" s="53">
        <v>-3154456.59989001</v>
      </c>
      <c r="D82" s="73">
        <f>IFERROR(((B82/C82)-1)*100,IF(B82+C82&lt;&gt;0,100,0))</f>
        <v>-156.2510318465653</v>
      </c>
      <c r="E82" s="53">
        <v>116086339.408098</v>
      </c>
      <c r="F82" s="53">
        <v>118182174.318488</v>
      </c>
      <c r="G82" s="73">
        <f>IFERROR(((E82/F82)-1)*100,IF(E82+F82&lt;&gt;0,100,0))</f>
        <v>-1.7733934262725293</v>
      </c>
    </row>
    <row r="83" spans="1:7" x14ac:dyDescent="0.2">
      <c r="A83" s="66" t="s">
        <v>93</v>
      </c>
      <c r="B83" s="73">
        <f>IFERROR(B81/B80/1000,)</f>
        <v>94.317562747368427</v>
      </c>
      <c r="C83" s="73">
        <f>IFERROR(C81/C80/1000,)</f>
        <v>80.549810935251813</v>
      </c>
      <c r="D83" s="73">
        <f>IFERROR(((B83/C83)-1)*100,IF(B83+C83&lt;&gt;0,100,0))</f>
        <v>17.092221139021071</v>
      </c>
      <c r="E83" s="73">
        <f>IFERROR(E81/E80/1000,)</f>
        <v>84.30233113446161</v>
      </c>
      <c r="F83" s="73">
        <f>IFERROR(F81/F80/1000,)</f>
        <v>63.273966094664175</v>
      </c>
      <c r="G83" s="73">
        <f>IFERROR(((E83/F83)-1)*100,IF(E83+F83&lt;&gt;0,100,0))</f>
        <v>33.233834288713467</v>
      </c>
    </row>
    <row r="84" spans="1:7" x14ac:dyDescent="0.2">
      <c r="A84" s="3"/>
      <c r="B84" s="42"/>
      <c r="C84" s="42"/>
      <c r="D84" s="38"/>
      <c r="E84" s="42"/>
      <c r="F84" s="42"/>
      <c r="G84" s="42"/>
    </row>
    <row r="85" spans="1:7" s="15" customFormat="1" ht="12" x14ac:dyDescent="0.2">
      <c r="A85" s="27" t="s">
        <v>34</v>
      </c>
      <c r="B85" s="26"/>
      <c r="C85" s="26"/>
      <c r="D85" s="26"/>
      <c r="E85" s="26"/>
      <c r="F85" s="26"/>
      <c r="G85" s="26"/>
    </row>
    <row r="86" spans="1:7" s="15" customFormat="1" ht="12" x14ac:dyDescent="0.2">
      <c r="A86" s="64" t="s">
        <v>53</v>
      </c>
      <c r="B86" s="51">
        <f>B68+B74+B80</f>
        <v>7461</v>
      </c>
      <c r="C86" s="51">
        <f>C68+C74+C80</f>
        <v>9576</v>
      </c>
      <c r="D86" s="73">
        <f>IFERROR(((B86/C86)-1)*100,IF(B86+C86&lt;&gt;0,100,0))</f>
        <v>-22.086466165413533</v>
      </c>
      <c r="E86" s="51">
        <f>E68+E74+E80</f>
        <v>248384</v>
      </c>
      <c r="F86" s="51">
        <f>F68+F74+F80</f>
        <v>232397</v>
      </c>
      <c r="G86" s="73">
        <f>IFERROR(((E86/F86)-1)*100,IF(E86+F86&lt;&gt;0,100,0))</f>
        <v>6.8791765814532946</v>
      </c>
    </row>
    <row r="87" spans="1:7" s="15" customFormat="1" ht="12" x14ac:dyDescent="0.2">
      <c r="A87" s="66" t="s">
        <v>54</v>
      </c>
      <c r="B87" s="51">
        <f t="shared" ref="B87:C87" si="1">B69+B75+B81</f>
        <v>810962835.45299995</v>
      </c>
      <c r="C87" s="51">
        <f t="shared" si="1"/>
        <v>1089299834.3840001</v>
      </c>
      <c r="D87" s="73">
        <f>IFERROR(((B87/C87)-1)*100,IF(B87+C87&lt;&gt;0,100,0))</f>
        <v>-25.551917860007745</v>
      </c>
      <c r="E87" s="51">
        <f t="shared" ref="E87:F87" si="2">E69+E75+E81</f>
        <v>27303750193.666</v>
      </c>
      <c r="F87" s="51">
        <f t="shared" si="2"/>
        <v>26772331592.447002</v>
      </c>
      <c r="G87" s="73">
        <f>IFERROR(((E87/F87)-1)*100,IF(E87+F87&lt;&gt;0,100,0))</f>
        <v>1.9849545019415604</v>
      </c>
    </row>
    <row r="88" spans="1:7" s="15" customFormat="1" ht="12" x14ac:dyDescent="0.2">
      <c r="A88" s="66" t="s">
        <v>55</v>
      </c>
      <c r="B88" s="51">
        <f t="shared" ref="B88:C88" si="3">B70+B76+B82</f>
        <v>845825113.51767027</v>
      </c>
      <c r="C88" s="51">
        <f t="shared" si="3"/>
        <v>1029282707.8047401</v>
      </c>
      <c r="D88" s="73">
        <f>IFERROR(((B88/C88)-1)*100,IF(B88+C88&lt;&gt;0,100,0))</f>
        <v>-17.823829439275162</v>
      </c>
      <c r="E88" s="51">
        <f t="shared" ref="E88:F88" si="4">E70+E76+E82</f>
        <v>28061999377.835575</v>
      </c>
      <c r="F88" s="51">
        <f t="shared" si="4"/>
        <v>24572986700.011448</v>
      </c>
      <c r="G88" s="73">
        <f>IFERROR(((E88/F88)-1)*100,IF(E88+F88&lt;&gt;0,100,0))</f>
        <v>14.198569837758068</v>
      </c>
    </row>
    <row r="89" spans="1:7" x14ac:dyDescent="0.2">
      <c r="A89" s="66" t="s">
        <v>94</v>
      </c>
      <c r="B89" s="73">
        <f>IFERROR((B75/B87)*100,IF(B75+B87&lt;&gt;0,100,0))</f>
        <v>66.365367863419394</v>
      </c>
      <c r="C89" s="73">
        <f>IFERROR((C75/C87)*100,IF(C75+C87&lt;&gt;0,100,0))</f>
        <v>75.865517102582828</v>
      </c>
      <c r="D89" s="73">
        <f>IFERROR(((B89/C89)-1)*100,IF(B89+C89&lt;&gt;0,100,0))</f>
        <v>-12.522354822043392</v>
      </c>
      <c r="E89" s="73">
        <f>IFERROR((E75/E87)*100,IF(E75+E87&lt;&gt;0,100,0))</f>
        <v>71.724216505240406</v>
      </c>
      <c r="F89" s="73">
        <f>IFERROR((F75/F87)*100,IF(F75+F87&lt;&gt;0,100,0))</f>
        <v>71.378770995355666</v>
      </c>
      <c r="G89" s="73">
        <f>IFERROR(((E89/F89)-1)*100,IF(E89+F89&lt;&gt;0,100,0))</f>
        <v>0.48396113447681799</v>
      </c>
    </row>
    <row r="90" spans="1:7" x14ac:dyDescent="0.2">
      <c r="A90" s="3"/>
      <c r="B90" s="42"/>
      <c r="C90" s="42"/>
      <c r="D90" s="38"/>
      <c r="E90" s="42"/>
      <c r="F90" s="42"/>
      <c r="G90" s="42"/>
    </row>
    <row r="91" spans="1:7" ht="15" x14ac:dyDescent="0.25">
      <c r="A91" s="99" t="s">
        <v>49</v>
      </c>
      <c r="B91" s="99"/>
      <c r="C91" s="99"/>
      <c r="D91" s="99"/>
      <c r="E91" s="99"/>
      <c r="F91" s="99"/>
      <c r="G91" s="99"/>
    </row>
    <row r="92" spans="1:7" s="15" customFormat="1" ht="12" x14ac:dyDescent="0.2">
      <c r="A92" s="26"/>
      <c r="B92" s="26" t="s">
        <v>0</v>
      </c>
      <c r="C92" s="26" t="s">
        <v>0</v>
      </c>
      <c r="D92" s="26" t="s">
        <v>11</v>
      </c>
      <c r="E92" s="26" t="s">
        <v>2</v>
      </c>
      <c r="F92" s="26" t="s">
        <v>2</v>
      </c>
      <c r="G92" s="26" t="s">
        <v>11</v>
      </c>
    </row>
    <row r="93" spans="1:7" s="15" customFormat="1" ht="12" x14ac:dyDescent="0.2">
      <c r="A93" s="26"/>
      <c r="B93" s="26" t="s">
        <v>3</v>
      </c>
      <c r="C93" s="26" t="s">
        <v>3</v>
      </c>
      <c r="D93" s="26" t="s">
        <v>12</v>
      </c>
      <c r="E93" s="26" t="s">
        <v>5</v>
      </c>
      <c r="F93" s="26" t="s">
        <v>5</v>
      </c>
      <c r="G93" s="26" t="s">
        <v>12</v>
      </c>
    </row>
    <row r="94" spans="1:7" s="15" customFormat="1" ht="12" x14ac:dyDescent="0.2">
      <c r="A94" s="27"/>
      <c r="B94" s="40" t="s">
        <v>98</v>
      </c>
      <c r="C94" s="40" t="s">
        <v>99</v>
      </c>
      <c r="D94" s="26" t="s">
        <v>13</v>
      </c>
      <c r="E94" s="103">
        <v>2026</v>
      </c>
      <c r="F94" s="103">
        <v>2025</v>
      </c>
      <c r="G94" s="26" t="s">
        <v>13</v>
      </c>
    </row>
    <row r="95" spans="1:7" s="15" customFormat="1" ht="12" x14ac:dyDescent="0.2">
      <c r="A95" s="89"/>
      <c r="B95" s="89"/>
      <c r="C95" s="89"/>
      <c r="D95" s="89"/>
      <c r="E95" s="89"/>
      <c r="F95" s="89"/>
      <c r="G95" s="89"/>
    </row>
    <row r="96" spans="1:7" s="15" customFormat="1" ht="12" x14ac:dyDescent="0.2">
      <c r="A96" s="90" t="s">
        <v>95</v>
      </c>
      <c r="B96" s="90"/>
      <c r="C96" s="90"/>
      <c r="D96" s="90"/>
      <c r="E96" s="90"/>
      <c r="F96" s="90"/>
      <c r="G96" s="90"/>
    </row>
    <row r="97" spans="1:7" s="15" customFormat="1" ht="13.5" x14ac:dyDescent="0.2">
      <c r="A97" s="66" t="s">
        <v>87</v>
      </c>
      <c r="B97" s="53">
        <v>97673278.400000006</v>
      </c>
      <c r="C97" s="107">
        <v>102305746.186</v>
      </c>
      <c r="D97" s="52">
        <f>B97-C97</f>
        <v>-4632467.7859999985</v>
      </c>
      <c r="E97" s="107">
        <v>3284459641.6009998</v>
      </c>
      <c r="F97" s="107">
        <v>2775878027.8499999</v>
      </c>
      <c r="G97" s="68">
        <f>E97-F97</f>
        <v>508581613.75099993</v>
      </c>
    </row>
    <row r="98" spans="1:7" s="15" customFormat="1" ht="13.5" x14ac:dyDescent="0.2">
      <c r="A98" s="66" t="s">
        <v>88</v>
      </c>
      <c r="B98" s="53">
        <v>82978363.790000007</v>
      </c>
      <c r="C98" s="107">
        <v>99700005.721000001</v>
      </c>
      <c r="D98" s="52">
        <f>B98-C98</f>
        <v>-16721641.930999994</v>
      </c>
      <c r="E98" s="107">
        <v>3237671412.2340002</v>
      </c>
      <c r="F98" s="107">
        <v>2714268678.9320002</v>
      </c>
      <c r="G98" s="68">
        <f>E98-F98</f>
        <v>523402733.30200005</v>
      </c>
    </row>
    <row r="99" spans="1:7" s="15" customFormat="1" ht="12" x14ac:dyDescent="0.2">
      <c r="A99" s="69" t="s">
        <v>16</v>
      </c>
      <c r="B99" s="52">
        <f>B97-B98</f>
        <v>14694914.609999999</v>
      </c>
      <c r="C99" s="52">
        <f>C97-C98</f>
        <v>2605740.4650000036</v>
      </c>
      <c r="D99" s="70"/>
      <c r="E99" s="52">
        <f>E97-E98</f>
        <v>46788229.366999626</v>
      </c>
      <c r="F99" s="70">
        <f>F97-F98</f>
        <v>61609348.917999744</v>
      </c>
      <c r="G99" s="68"/>
    </row>
    <row r="100" spans="1:7" s="15" customFormat="1" ht="12" x14ac:dyDescent="0.2">
      <c r="A100" s="91"/>
      <c r="B100" s="91"/>
      <c r="C100" s="91"/>
      <c r="D100" s="91"/>
      <c r="E100" s="91"/>
      <c r="F100" s="91"/>
      <c r="G100" s="91"/>
    </row>
    <row r="101" spans="1:7" s="15" customFormat="1" ht="12" hidden="1" x14ac:dyDescent="0.2">
      <c r="A101" s="92"/>
      <c r="B101" s="92"/>
      <c r="C101" s="92"/>
      <c r="D101" s="92"/>
      <c r="E101" s="92"/>
      <c r="F101" s="92"/>
      <c r="G101" s="92"/>
    </row>
    <row r="102" spans="1:7" s="15" customFormat="1" ht="12" hidden="1" x14ac:dyDescent="0.2">
      <c r="A102" s="66"/>
      <c r="B102" s="65"/>
      <c r="C102" s="67"/>
      <c r="D102" s="52"/>
      <c r="E102" s="67"/>
      <c r="F102" s="67"/>
      <c r="G102" s="68"/>
    </row>
    <row r="103" spans="1:7" s="15" customFormat="1" ht="12" hidden="1" x14ac:dyDescent="0.2">
      <c r="A103" s="66"/>
      <c r="B103" s="65"/>
      <c r="C103" s="67"/>
      <c r="D103" s="52"/>
      <c r="E103" s="67"/>
      <c r="F103" s="67"/>
      <c r="G103" s="68"/>
    </row>
    <row r="104" spans="1:7" s="25" customFormat="1" ht="12" hidden="1" x14ac:dyDescent="0.2">
      <c r="A104" s="69"/>
      <c r="B104" s="52"/>
      <c r="C104" s="52"/>
      <c r="D104" s="70"/>
      <c r="E104" s="52"/>
      <c r="F104" s="70"/>
      <c r="G104" s="68"/>
    </row>
    <row r="105" spans="1:7" hidden="1" x14ac:dyDescent="0.2">
      <c r="A105" s="71"/>
      <c r="B105" s="36"/>
      <c r="C105" s="36"/>
      <c r="D105" s="35"/>
      <c r="E105" s="34"/>
      <c r="F105" s="36"/>
      <c r="G105" s="36"/>
    </row>
    <row r="106" spans="1:7" hidden="1" x14ac:dyDescent="0.2">
      <c r="A106" s="33"/>
      <c r="B106" s="36"/>
      <c r="C106" s="36"/>
      <c r="D106" s="35"/>
      <c r="E106" s="34"/>
      <c r="F106" s="36"/>
      <c r="G106" s="36"/>
    </row>
    <row r="107" spans="1:7" ht="15" x14ac:dyDescent="0.25">
      <c r="A107" s="32" t="s">
        <v>68</v>
      </c>
      <c r="B107" s="43"/>
      <c r="C107" s="32"/>
      <c r="D107" s="32"/>
      <c r="E107" s="32"/>
      <c r="F107" s="32"/>
      <c r="G107" s="32"/>
    </row>
    <row r="108" spans="1:7" s="15" customFormat="1" ht="12" x14ac:dyDescent="0.2">
      <c r="A108" s="26"/>
      <c r="B108" s="26"/>
      <c r="C108" s="26"/>
      <c r="D108" s="26" t="s">
        <v>18</v>
      </c>
      <c r="E108" s="26"/>
      <c r="F108" s="26"/>
      <c r="G108" s="26"/>
    </row>
    <row r="109" spans="1:7" s="15" customFormat="1" ht="12" x14ac:dyDescent="0.2">
      <c r="A109" s="26"/>
      <c r="B109" s="26" t="s">
        <v>19</v>
      </c>
      <c r="C109" s="26" t="s">
        <v>19</v>
      </c>
      <c r="D109" s="26" t="s">
        <v>6</v>
      </c>
      <c r="E109" s="26"/>
      <c r="F109" s="26"/>
      <c r="G109" s="26"/>
    </row>
    <row r="110" spans="1:7" s="15" customFormat="1" ht="12" x14ac:dyDescent="0.2">
      <c r="A110" s="27" t="s">
        <v>41</v>
      </c>
      <c r="B110" s="40" t="s">
        <v>98</v>
      </c>
      <c r="C110" s="40" t="s">
        <v>99</v>
      </c>
      <c r="D110" s="26" t="s">
        <v>7</v>
      </c>
      <c r="E110" s="26"/>
      <c r="F110" s="26" t="s">
        <v>20</v>
      </c>
      <c r="G110" s="26" t="s">
        <v>21</v>
      </c>
    </row>
    <row r="111" spans="1:7" s="15" customFormat="1" ht="12" x14ac:dyDescent="0.2">
      <c r="A111" s="66" t="s">
        <v>39</v>
      </c>
      <c r="B111" s="109">
        <v>1437.1896669959799</v>
      </c>
      <c r="C111" s="108">
        <v>1189.53636101756</v>
      </c>
      <c r="D111" s="73">
        <f>IFERROR(((B111/C111)-1)*100,IF(B111+C111&lt;&gt;0,100,0))</f>
        <v>20.819313649779559</v>
      </c>
      <c r="E111" s="72"/>
      <c r="F111" s="109">
        <v>1437.1896669959799</v>
      </c>
      <c r="G111" s="109">
        <v>1428.07774966336</v>
      </c>
    </row>
    <row r="112" spans="1:7" s="15" customFormat="1" ht="12" x14ac:dyDescent="0.2">
      <c r="A112" s="66" t="s">
        <v>50</v>
      </c>
      <c r="B112" s="109">
        <v>1410.7517502852099</v>
      </c>
      <c r="C112" s="108">
        <v>1170.7224015019999</v>
      </c>
      <c r="D112" s="73">
        <f>IFERROR(((B112/C112)-1)*100,IF(B112+C112&lt;&gt;0,100,0))</f>
        <v>20.502669845153719</v>
      </c>
      <c r="E112" s="72"/>
      <c r="F112" s="109">
        <v>1410.7517502852099</v>
      </c>
      <c r="G112" s="109">
        <v>1401.6591884777999</v>
      </c>
    </row>
    <row r="113" spans="1:7" s="15" customFormat="1" ht="12" x14ac:dyDescent="0.2">
      <c r="A113" s="66" t="s">
        <v>51</v>
      </c>
      <c r="B113" s="109">
        <v>1603.6535034533099</v>
      </c>
      <c r="C113" s="108">
        <v>1296.0325567646501</v>
      </c>
      <c r="D113" s="73">
        <f>IFERROR(((B113/C113)-1)*100,IF(B113+C113&lt;&gt;0,100,0))</f>
        <v>23.735587897312492</v>
      </c>
      <c r="E113" s="72"/>
      <c r="F113" s="109">
        <v>1603.6535034533099</v>
      </c>
      <c r="G113" s="109">
        <v>1594.5960868167101</v>
      </c>
    </row>
    <row r="114" spans="1:7" s="25" customFormat="1" ht="12" x14ac:dyDescent="0.2">
      <c r="A114" s="69" t="s">
        <v>52</v>
      </c>
      <c r="B114" s="73"/>
      <c r="C114" s="72"/>
      <c r="D114" s="74"/>
      <c r="E114" s="72"/>
      <c r="F114" s="58"/>
      <c r="G114" s="58"/>
    </row>
    <row r="115" spans="1:7" s="15" customFormat="1" ht="12" x14ac:dyDescent="0.2">
      <c r="A115" s="66" t="s">
        <v>56</v>
      </c>
      <c r="B115" s="109">
        <v>880.68875894888004</v>
      </c>
      <c r="C115" s="108">
        <v>817.14934518352402</v>
      </c>
      <c r="D115" s="73">
        <f>IFERROR(((B115/C115)-1)*100,IF(B115+C115&lt;&gt;0,100,0))</f>
        <v>7.7757406451920641</v>
      </c>
      <c r="E115" s="72"/>
      <c r="F115" s="109">
        <v>880.68875894888004</v>
      </c>
      <c r="G115" s="109">
        <v>879.51185774343503</v>
      </c>
    </row>
    <row r="116" spans="1:7" s="15" customFormat="1" ht="12" x14ac:dyDescent="0.2">
      <c r="A116" s="66" t="s">
        <v>57</v>
      </c>
      <c r="B116" s="109">
        <v>1298.52579163971</v>
      </c>
      <c r="C116" s="108">
        <v>1156.3835325915099</v>
      </c>
      <c r="D116" s="73">
        <f>IFERROR(((B116/C116)-1)*100,IF(B116+C116&lt;&gt;0,100,0))</f>
        <v>12.291964996219939</v>
      </c>
      <c r="E116" s="72"/>
      <c r="F116" s="109">
        <v>1298.52579163971</v>
      </c>
      <c r="G116" s="109">
        <v>1292.81564043712</v>
      </c>
    </row>
    <row r="117" spans="1:7" s="15" customFormat="1" ht="12" x14ac:dyDescent="0.2">
      <c r="A117" s="66" t="s">
        <v>59</v>
      </c>
      <c r="B117" s="109">
        <v>1702.4006789402999</v>
      </c>
      <c r="C117" s="108">
        <v>1402.3921831493899</v>
      </c>
      <c r="D117" s="73">
        <f>IFERROR(((B117/C117)-1)*100,IF(B117+C117&lt;&gt;0,100,0))</f>
        <v>21.392624644924418</v>
      </c>
      <c r="E117" s="72"/>
      <c r="F117" s="109">
        <v>1702.4006789402999</v>
      </c>
      <c r="G117" s="109">
        <v>1691.2263418848199</v>
      </c>
    </row>
    <row r="118" spans="1:7" s="15" customFormat="1" ht="12" x14ac:dyDescent="0.2">
      <c r="A118" s="66" t="s">
        <v>58</v>
      </c>
      <c r="B118" s="109">
        <v>1676.99595769954</v>
      </c>
      <c r="C118" s="108">
        <v>1288.3349001634699</v>
      </c>
      <c r="D118" s="73">
        <f>IFERROR(((B118/C118)-1)*100,IF(B118+C118&lt;&gt;0,100,0))</f>
        <v>30.167703870069417</v>
      </c>
      <c r="E118" s="72"/>
      <c r="F118" s="109">
        <v>1676.99595769954</v>
      </c>
      <c r="G118" s="109">
        <v>1663.8394505230399</v>
      </c>
    </row>
    <row r="119" spans="1:7" x14ac:dyDescent="0.2">
      <c r="A119" s="75"/>
      <c r="B119" s="76"/>
      <c r="C119" s="75"/>
      <c r="D119" s="75"/>
      <c r="E119" s="76"/>
      <c r="F119" s="75"/>
      <c r="G119" s="75"/>
    </row>
    <row r="120" spans="1:7" ht="15.75" x14ac:dyDescent="0.25">
      <c r="A120" s="94" t="s">
        <v>73</v>
      </c>
      <c r="B120" s="94"/>
      <c r="C120" s="94"/>
      <c r="D120" s="94"/>
      <c r="E120" s="94"/>
      <c r="F120" s="94"/>
      <c r="G120" s="94"/>
    </row>
    <row r="121" spans="1:7" ht="15.75" x14ac:dyDescent="0.25">
      <c r="A121" s="77"/>
      <c r="B121" s="77"/>
      <c r="C121" s="77"/>
      <c r="D121" s="77"/>
      <c r="E121" s="77"/>
      <c r="F121" s="77"/>
      <c r="G121" s="77"/>
    </row>
    <row r="122" spans="1:7" s="15" customFormat="1" ht="12" x14ac:dyDescent="0.2">
      <c r="A122" s="26"/>
      <c r="B122" s="26" t="s">
        <v>0</v>
      </c>
      <c r="C122" s="26" t="s">
        <v>0</v>
      </c>
      <c r="D122" s="26" t="s">
        <v>1</v>
      </c>
      <c r="E122" s="26" t="s">
        <v>2</v>
      </c>
      <c r="F122" s="26" t="s">
        <v>2</v>
      </c>
      <c r="G122" s="26" t="s">
        <v>1</v>
      </c>
    </row>
    <row r="123" spans="1:7" s="15" customFormat="1" ht="12" x14ac:dyDescent="0.2">
      <c r="A123" s="26"/>
      <c r="B123" s="26" t="s">
        <v>3</v>
      </c>
      <c r="C123" s="26" t="s">
        <v>3</v>
      </c>
      <c r="D123" s="26" t="s">
        <v>4</v>
      </c>
      <c r="E123" s="26" t="s">
        <v>5</v>
      </c>
      <c r="F123" s="26" t="s">
        <v>5</v>
      </c>
      <c r="G123" s="26" t="s">
        <v>6</v>
      </c>
    </row>
    <row r="124" spans="1:7" s="15" customFormat="1" ht="12" x14ac:dyDescent="0.2">
      <c r="A124" s="27" t="s">
        <v>31</v>
      </c>
      <c r="B124" s="40" t="s">
        <v>98</v>
      </c>
      <c r="C124" s="40" t="s">
        <v>99</v>
      </c>
      <c r="D124" s="26" t="s">
        <v>0</v>
      </c>
      <c r="E124" s="103">
        <v>2026</v>
      </c>
      <c r="F124" s="103">
        <v>2025</v>
      </c>
      <c r="G124" s="26" t="s">
        <v>7</v>
      </c>
    </row>
    <row r="125" spans="1:7" s="25" customFormat="1" ht="12" x14ac:dyDescent="0.2">
      <c r="A125" s="69" t="s">
        <v>33</v>
      </c>
      <c r="B125" s="73"/>
      <c r="C125" s="73"/>
      <c r="D125" s="78"/>
      <c r="E125" s="79"/>
      <c r="F125" s="79"/>
      <c r="G125" s="80"/>
    </row>
    <row r="126" spans="1:7" s="15" customFormat="1" ht="12" x14ac:dyDescent="0.2">
      <c r="A126" s="66" t="s">
        <v>89</v>
      </c>
      <c r="B126" s="51">
        <v>0</v>
      </c>
      <c r="C126" s="53">
        <v>0</v>
      </c>
      <c r="D126" s="73">
        <f>IFERROR(((B126/C126)-1)*100,IF(B126+C126&lt;&gt;0,100,0))</f>
        <v>0</v>
      </c>
      <c r="E126" s="53">
        <v>0</v>
      </c>
      <c r="F126" s="53">
        <v>0</v>
      </c>
      <c r="G126" s="73">
        <f>IFERROR(((E126/F126)-1)*100,IF(E126+F126&lt;&gt;0,100,0))</f>
        <v>0</v>
      </c>
    </row>
    <row r="127" spans="1:7" s="15" customFormat="1" ht="12" x14ac:dyDescent="0.2">
      <c r="A127" s="66" t="s">
        <v>72</v>
      </c>
      <c r="B127" s="54">
        <v>196</v>
      </c>
      <c r="C127" s="53">
        <v>116</v>
      </c>
      <c r="D127" s="73">
        <f>IFERROR(((B127/C127)-1)*100,IF(B127+C127&lt;&gt;0,100,0))</f>
        <v>68.965517241379317</v>
      </c>
      <c r="E127" s="53">
        <v>6478</v>
      </c>
      <c r="F127" s="53">
        <v>6592</v>
      </c>
      <c r="G127" s="73">
        <f>IFERROR(((E127/F127)-1)*100,IF(E127+F127&lt;&gt;0,100,0))</f>
        <v>-1.7293689320388328</v>
      </c>
    </row>
    <row r="128" spans="1:7" s="15" customFormat="1" ht="12" x14ac:dyDescent="0.2">
      <c r="A128" s="66" t="s">
        <v>74</v>
      </c>
      <c r="B128" s="54">
        <v>3</v>
      </c>
      <c r="C128" s="53">
        <v>4</v>
      </c>
      <c r="D128" s="73">
        <f>IFERROR(((B128/C128)-1)*100,IF(B128+C128&lt;&gt;0,100,0))</f>
        <v>-25</v>
      </c>
      <c r="E128" s="53">
        <v>183</v>
      </c>
      <c r="F128" s="53">
        <v>211</v>
      </c>
      <c r="G128" s="73">
        <f>IFERROR(((E128/F128)-1)*100,IF(E128+F128&lt;&gt;0,100,0))</f>
        <v>-13.270142180094791</v>
      </c>
    </row>
    <row r="129" spans="1:7" s="25" customFormat="1" ht="12" x14ac:dyDescent="0.2">
      <c r="A129" s="69" t="s">
        <v>34</v>
      </c>
      <c r="B129" s="70">
        <f>SUM(B126:B128)</f>
        <v>199</v>
      </c>
      <c r="C129" s="70">
        <f>SUM(C126:C128)</f>
        <v>120</v>
      </c>
      <c r="D129" s="73">
        <f>IFERROR(((B129/C129)-1)*100,IF(B129+C129&lt;&gt;0,100,0))</f>
        <v>65.833333333333343</v>
      </c>
      <c r="E129" s="70">
        <f>SUM(E126:E128)</f>
        <v>6661</v>
      </c>
      <c r="F129" s="70">
        <f>SUM(F126:F128)</f>
        <v>6803</v>
      </c>
      <c r="G129" s="73">
        <f>IFERROR(((E129/F129)-1)*100,IF(E129+F129&lt;&gt;0,100,0))</f>
        <v>-2.0873144201087768</v>
      </c>
    </row>
    <row r="130" spans="1:7" s="15" customFormat="1" ht="12" x14ac:dyDescent="0.2">
      <c r="A130" s="66"/>
      <c r="B130" s="58"/>
      <c r="C130" s="58"/>
      <c r="D130" s="73"/>
      <c r="E130" s="72"/>
      <c r="F130" s="81"/>
      <c r="G130" s="73"/>
    </row>
    <row r="131" spans="1:7" s="25" customFormat="1" ht="12" x14ac:dyDescent="0.2">
      <c r="A131" s="69" t="s">
        <v>35</v>
      </c>
      <c r="B131" s="73"/>
      <c r="C131" s="73"/>
      <c r="D131" s="73"/>
      <c r="E131" s="82"/>
      <c r="F131" s="82"/>
      <c r="G131" s="73"/>
    </row>
    <row r="132" spans="1:7" s="15" customFormat="1" ht="12" x14ac:dyDescent="0.2">
      <c r="A132" s="66" t="s">
        <v>75</v>
      </c>
      <c r="B132" s="54">
        <v>9</v>
      </c>
      <c r="C132" s="53">
        <v>9</v>
      </c>
      <c r="D132" s="73">
        <f>IFERROR(((B132/C132)-1)*100,IF(B132+C132&lt;&gt;0,100,0))</f>
        <v>0</v>
      </c>
      <c r="E132" s="53">
        <v>437</v>
      </c>
      <c r="F132" s="53">
        <v>703</v>
      </c>
      <c r="G132" s="73">
        <f>IFERROR(((E132/F132)-1)*100,IF(E132+F132&lt;&gt;0,100,0))</f>
        <v>-37.837837837837839</v>
      </c>
    </row>
    <row r="133" spans="1:7" s="15" customFormat="1" ht="12" x14ac:dyDescent="0.2">
      <c r="A133" s="66" t="s">
        <v>90</v>
      </c>
      <c r="B133" s="51">
        <v>0</v>
      </c>
      <c r="C133" s="65">
        <v>0</v>
      </c>
      <c r="D133" s="73">
        <f>IFERROR(((B133/C133)-1)*100,IF(B133+C133&lt;&gt;0,100,0))</f>
        <v>0</v>
      </c>
      <c r="E133" s="65">
        <v>0</v>
      </c>
      <c r="F133" s="65">
        <v>0</v>
      </c>
      <c r="G133" s="73">
        <f>IFERROR(((E133/F133)-1)*100,IF(E133+F133&lt;&gt;0,100,0))</f>
        <v>0</v>
      </c>
    </row>
    <row r="134" spans="1:7" s="25" customFormat="1" ht="12" x14ac:dyDescent="0.2">
      <c r="A134" s="69" t="s">
        <v>34</v>
      </c>
      <c r="B134" s="70">
        <f>SUM(B132:B133)</f>
        <v>9</v>
      </c>
      <c r="C134" s="70">
        <f>SUM(C132:C133)</f>
        <v>9</v>
      </c>
      <c r="D134" s="73">
        <f>IFERROR(((B134/C134)-1)*100,IF(B134+C134&lt;&gt;0,100,0))</f>
        <v>0</v>
      </c>
      <c r="E134" s="70">
        <f>SUM(E132:E133)</f>
        <v>437</v>
      </c>
      <c r="F134" s="70">
        <f>SUM(F132:F133)</f>
        <v>703</v>
      </c>
      <c r="G134" s="73">
        <f>IFERROR(((E134/F134)-1)*100,IF(E134+F134&lt;&gt;0,100,0))</f>
        <v>-37.837837837837839</v>
      </c>
    </row>
    <row r="135" spans="1:7" s="15" customFormat="1" ht="12" x14ac:dyDescent="0.2">
      <c r="A135" s="27" t="s">
        <v>32</v>
      </c>
      <c r="B135" s="40"/>
      <c r="C135" s="40"/>
      <c r="D135" s="40"/>
      <c r="E135" s="26"/>
      <c r="F135" s="26"/>
      <c r="G135" s="40"/>
    </row>
    <row r="136" spans="1:7" s="15" customFormat="1" ht="12" x14ac:dyDescent="0.2">
      <c r="A136" s="69" t="s">
        <v>33</v>
      </c>
      <c r="B136" s="73"/>
      <c r="C136" s="73"/>
      <c r="D136" s="73"/>
      <c r="E136" s="79"/>
      <c r="F136" s="79"/>
      <c r="G136" s="73"/>
    </row>
    <row r="137" spans="1:7" s="15" customFormat="1" ht="12" x14ac:dyDescent="0.2">
      <c r="A137" s="66" t="s">
        <v>89</v>
      </c>
      <c r="B137" s="51">
        <v>0</v>
      </c>
      <c r="C137" s="53">
        <v>0</v>
      </c>
      <c r="D137" s="73">
        <f>IFERROR(((B137/C137)-1)*100,IF(B137+C137&lt;&gt;0,100,0))</f>
        <v>0</v>
      </c>
      <c r="E137" s="53">
        <v>0</v>
      </c>
      <c r="F137" s="53">
        <v>0</v>
      </c>
      <c r="G137" s="73">
        <f>IFERROR(((E137/F137)-1)*100,IF(E137+F137&lt;&gt;0,100,0))</f>
        <v>0</v>
      </c>
    </row>
    <row r="138" spans="1:7" s="15" customFormat="1" ht="12" x14ac:dyDescent="0.2">
      <c r="A138" s="66" t="s">
        <v>72</v>
      </c>
      <c r="B138" s="54">
        <v>1093313</v>
      </c>
      <c r="C138" s="53">
        <v>118194</v>
      </c>
      <c r="D138" s="73">
        <f>IFERROR(((B138/C138)-1)*100,IF(B138+C138&lt;&gt;0,100,0))</f>
        <v>825.01565223276975</v>
      </c>
      <c r="E138" s="53">
        <v>9006397</v>
      </c>
      <c r="F138" s="53">
        <v>8045473</v>
      </c>
      <c r="G138" s="73">
        <f>IFERROR(((E138/F138)-1)*100,IF(E138+F138&lt;&gt;0,100,0))</f>
        <v>11.943660739399654</v>
      </c>
    </row>
    <row r="139" spans="1:7" s="15" customFormat="1" ht="12" x14ac:dyDescent="0.2">
      <c r="A139" s="66" t="s">
        <v>74</v>
      </c>
      <c r="B139" s="54">
        <v>6</v>
      </c>
      <c r="C139" s="53">
        <v>9</v>
      </c>
      <c r="D139" s="73">
        <f>IFERROR(((B139/C139)-1)*100,IF(B139+C139&lt;&gt;0,100,0))</f>
        <v>-33.333333333333336</v>
      </c>
      <c r="E139" s="53">
        <v>4638</v>
      </c>
      <c r="F139" s="53">
        <v>7769</v>
      </c>
      <c r="G139" s="73">
        <f>IFERROR(((E139/F139)-1)*100,IF(E139+F139&lt;&gt;0,100,0))</f>
        <v>-40.301197065259366</v>
      </c>
    </row>
    <row r="140" spans="1:7" s="15" customFormat="1" ht="12" x14ac:dyDescent="0.2">
      <c r="A140" s="69" t="s">
        <v>34</v>
      </c>
      <c r="B140" s="70">
        <f>SUM(B137:B139)</f>
        <v>1093319</v>
      </c>
      <c r="C140" s="70">
        <f>SUM(C137:C139)</f>
        <v>118203</v>
      </c>
      <c r="D140" s="73">
        <f>IFERROR(((B140/C140)-1)*100,IF(B140+C140&lt;&gt;0,100,0))</f>
        <v>824.95029736977904</v>
      </c>
      <c r="E140" s="70">
        <f>SUM(E137:E139)</f>
        <v>9011035</v>
      </c>
      <c r="F140" s="70">
        <f>SUM(F137:F139)</f>
        <v>8053242</v>
      </c>
      <c r="G140" s="73">
        <f>IFERROR(((E140/F140)-1)*100,IF(E140+F140&lt;&gt;0,100,0))</f>
        <v>11.893259882169183</v>
      </c>
    </row>
    <row r="141" spans="1:7" s="25" customFormat="1" ht="12" x14ac:dyDescent="0.2">
      <c r="A141" s="66"/>
      <c r="B141" s="58"/>
      <c r="C141" s="58"/>
      <c r="D141" s="73"/>
      <c r="E141" s="72"/>
      <c r="F141" s="81"/>
      <c r="G141" s="73"/>
    </row>
    <row r="142" spans="1:7" s="15" customFormat="1" ht="12" x14ac:dyDescent="0.2">
      <c r="A142" s="69" t="s">
        <v>35</v>
      </c>
      <c r="B142" s="73"/>
      <c r="C142" s="73"/>
      <c r="D142" s="73"/>
      <c r="E142" s="82"/>
      <c r="F142" s="82"/>
      <c r="G142" s="73"/>
    </row>
    <row r="143" spans="1:7" s="15" customFormat="1" ht="12" x14ac:dyDescent="0.2">
      <c r="A143" s="66" t="s">
        <v>75</v>
      </c>
      <c r="B143" s="54">
        <v>16060</v>
      </c>
      <c r="C143" s="53">
        <v>8050</v>
      </c>
      <c r="D143" s="73">
        <f>IFERROR(((B143/C143)-1)*100,)</f>
        <v>99.503105590062106</v>
      </c>
      <c r="E143" s="53">
        <v>395668</v>
      </c>
      <c r="F143" s="53">
        <v>326729</v>
      </c>
      <c r="G143" s="73">
        <f>IFERROR(((E143/F143)-1)*100,)</f>
        <v>21.099749333545546</v>
      </c>
    </row>
    <row r="144" spans="1:7" s="15" customFormat="1" ht="12" x14ac:dyDescent="0.2">
      <c r="A144" s="66" t="s">
        <v>90</v>
      </c>
      <c r="B144" s="51">
        <v>0</v>
      </c>
      <c r="C144" s="65">
        <v>0</v>
      </c>
      <c r="D144" s="73">
        <f>IFERROR(((B144/C144)-1)*100,)</f>
        <v>0</v>
      </c>
      <c r="E144" s="65">
        <v>0</v>
      </c>
      <c r="F144" s="65">
        <v>0</v>
      </c>
      <c r="G144" s="73">
        <f>IFERROR(((E144/F144)-1)*100,)</f>
        <v>0</v>
      </c>
    </row>
    <row r="145" spans="1:7" s="15" customFormat="1" ht="12" x14ac:dyDescent="0.2">
      <c r="A145" s="69" t="s">
        <v>34</v>
      </c>
      <c r="B145" s="70">
        <f>SUM(B143:B144)</f>
        <v>16060</v>
      </c>
      <c r="C145" s="70">
        <f>SUM(C143:C144)</f>
        <v>8050</v>
      </c>
      <c r="D145" s="73">
        <f>IFERROR(((B145/C145)-1)*100,)</f>
        <v>99.503105590062106</v>
      </c>
      <c r="E145" s="70">
        <f>SUM(E143:E144)</f>
        <v>395668</v>
      </c>
      <c r="F145" s="70">
        <f>SUM(F143:F144)</f>
        <v>326729</v>
      </c>
      <c r="G145" s="73">
        <f>IFERROR(((E145/F145)-1)*100,)</f>
        <v>21.099749333545546</v>
      </c>
    </row>
    <row r="146" spans="1:7" s="15" customFormat="1" ht="12" x14ac:dyDescent="0.2">
      <c r="A146" s="27" t="s">
        <v>91</v>
      </c>
      <c r="B146" s="40"/>
      <c r="C146" s="40"/>
      <c r="D146" s="40"/>
      <c r="E146" s="26"/>
      <c r="F146" s="26"/>
      <c r="G146" s="40"/>
    </row>
    <row r="147" spans="1:7" x14ac:dyDescent="0.2">
      <c r="A147" s="69" t="s">
        <v>33</v>
      </c>
      <c r="B147" s="73"/>
      <c r="C147" s="73"/>
      <c r="D147" s="73"/>
      <c r="E147" s="79"/>
      <c r="F147" s="79"/>
      <c r="G147" s="73"/>
    </row>
    <row r="148" spans="1:7" x14ac:dyDescent="0.2">
      <c r="A148" s="66" t="s">
        <v>89</v>
      </c>
      <c r="B148" s="51">
        <v>0</v>
      </c>
      <c r="C148" s="53">
        <v>0</v>
      </c>
      <c r="D148" s="73">
        <f>IFERROR(((B148/C148)-1)*100,IF(B148+C148&lt;&gt;0,100,0))</f>
        <v>0</v>
      </c>
      <c r="E148" s="53">
        <v>0</v>
      </c>
      <c r="F148" s="53">
        <v>0</v>
      </c>
      <c r="G148" s="73">
        <f>IFERROR(((E148/F148)-1)*100,IF(E148+F148&lt;&gt;0,100,0))</f>
        <v>0</v>
      </c>
    </row>
    <row r="149" spans="1:7" x14ac:dyDescent="0.2">
      <c r="A149" s="66" t="s">
        <v>72</v>
      </c>
      <c r="B149" s="54">
        <v>117704746.57652999</v>
      </c>
      <c r="C149" s="53">
        <v>11339165.27963</v>
      </c>
      <c r="D149" s="73">
        <f>IFERROR(((B149/C149)-1)*100,IF(B149+C149&lt;&gt;0,100,0))</f>
        <v>938.03713654282956</v>
      </c>
      <c r="E149" s="53">
        <v>928322608.73644996</v>
      </c>
      <c r="F149" s="53">
        <v>733666250.75450003</v>
      </c>
      <c r="G149" s="73">
        <f>IFERROR(((E149/F149)-1)*100,IF(E149+F149&lt;&gt;0,100,0))</f>
        <v>26.532003861669516</v>
      </c>
    </row>
    <row r="150" spans="1:7" x14ac:dyDescent="0.2">
      <c r="A150" s="66" t="s">
        <v>74</v>
      </c>
      <c r="B150" s="54">
        <v>84934.03</v>
      </c>
      <c r="C150" s="53">
        <v>105605.86</v>
      </c>
      <c r="D150" s="73">
        <f>IFERROR(((B150/C150)-1)*100,IF(B150+C150&lt;&gt;0,100,0))</f>
        <v>-19.574510353876196</v>
      </c>
      <c r="E150" s="53">
        <v>53826228.420000002</v>
      </c>
      <c r="F150" s="53">
        <v>57803268.5</v>
      </c>
      <c r="G150" s="73">
        <f>IFERROR(((E150/F150)-1)*100,IF(E150+F150&lt;&gt;0,100,0))</f>
        <v>-6.8803031095032274</v>
      </c>
    </row>
    <row r="151" spans="1:7" s="15" customFormat="1" ht="12" x14ac:dyDescent="0.2">
      <c r="A151" s="69" t="s">
        <v>34</v>
      </c>
      <c r="B151" s="70">
        <f>SUM(B148:B150)</f>
        <v>117789680.60653</v>
      </c>
      <c r="C151" s="70">
        <f>SUM(C148:C150)</f>
        <v>11444771.139629999</v>
      </c>
      <c r="D151" s="73">
        <f>IFERROR(((B151/C151)-1)*100,IF(B151+C151&lt;&gt;0,100,0))</f>
        <v>929.20083913830047</v>
      </c>
      <c r="E151" s="70">
        <f>SUM(E148:E150)</f>
        <v>982148837.15644991</v>
      </c>
      <c r="F151" s="70">
        <f>SUM(F148:F150)</f>
        <v>791469519.25450003</v>
      </c>
      <c r="G151" s="73">
        <f>IFERROR(((E151/F151)-1)*100,IF(E151+F151&lt;&gt;0,100,0))</f>
        <v>24.091808119351743</v>
      </c>
    </row>
    <row r="152" spans="1:7" s="15" customFormat="1" ht="12" x14ac:dyDescent="0.2">
      <c r="A152" s="66"/>
      <c r="B152" s="58"/>
      <c r="C152" s="58"/>
      <c r="D152" s="73"/>
      <c r="E152" s="72"/>
      <c r="F152" s="81"/>
      <c r="G152" s="73"/>
    </row>
    <row r="153" spans="1:7" s="15" customFormat="1" ht="12" x14ac:dyDescent="0.2">
      <c r="A153" s="69" t="s">
        <v>35</v>
      </c>
      <c r="B153" s="73"/>
      <c r="C153" s="73"/>
      <c r="D153" s="73"/>
      <c r="E153" s="82"/>
      <c r="F153" s="82"/>
      <c r="G153" s="73"/>
    </row>
    <row r="154" spans="1:7" s="25" customFormat="1" ht="12" x14ac:dyDescent="0.2">
      <c r="A154" s="66" t="s">
        <v>75</v>
      </c>
      <c r="B154" s="54">
        <v>22085.001799999998</v>
      </c>
      <c r="C154" s="53">
        <v>4962.3500000000004</v>
      </c>
      <c r="D154" s="73">
        <f>IFERROR(((B154/C154)-1)*100,IF(B154+C154&lt;&gt;0,100,0))</f>
        <v>345.0512720787529</v>
      </c>
      <c r="E154" s="53">
        <v>612054.81128999998</v>
      </c>
      <c r="F154" s="53">
        <v>448077.22022000002</v>
      </c>
      <c r="G154" s="73">
        <f>IFERROR(((E154/F154)-1)*100,IF(E154+F154&lt;&gt;0,100,0))</f>
        <v>36.595832965909111</v>
      </c>
    </row>
    <row r="155" spans="1:7" s="15" customFormat="1" ht="12" x14ac:dyDescent="0.2">
      <c r="A155" s="66" t="s">
        <v>90</v>
      </c>
      <c r="B155" s="51">
        <v>0</v>
      </c>
      <c r="C155" s="65">
        <v>0</v>
      </c>
      <c r="D155" s="73">
        <f>IFERROR(((B155/C155)-1)*100,IF(B155+C155&lt;&gt;0,100,0))</f>
        <v>0</v>
      </c>
      <c r="E155" s="65">
        <v>0</v>
      </c>
      <c r="F155" s="65">
        <v>0</v>
      </c>
      <c r="G155" s="73">
        <f>IFERROR(((E155/F155)-1)*100,IF(E155+F155&lt;&gt;0,100,0))</f>
        <v>0</v>
      </c>
    </row>
    <row r="156" spans="1:7" s="15" customFormat="1" ht="12" x14ac:dyDescent="0.2">
      <c r="A156" s="69" t="s">
        <v>34</v>
      </c>
      <c r="B156" s="70">
        <f>SUM(B154:B155)</f>
        <v>22085.001799999998</v>
      </c>
      <c r="C156" s="70">
        <f>SUM(C154:C155)</f>
        <v>4962.3500000000004</v>
      </c>
      <c r="D156" s="73">
        <f>IFERROR(((B156/C156)-1)*100,IF(B156+C156&lt;&gt;0,100,0))</f>
        <v>345.0512720787529</v>
      </c>
      <c r="E156" s="70">
        <f>SUM(E154:E155)</f>
        <v>612054.81128999998</v>
      </c>
      <c r="F156" s="70">
        <f>SUM(F154:F155)</f>
        <v>448077.22022000002</v>
      </c>
      <c r="G156" s="73">
        <f>IFERROR(((E156/F156)-1)*100,IF(E156+F156&lt;&gt;0,100,0))</f>
        <v>36.595832965909111</v>
      </c>
    </row>
    <row r="157" spans="1:7" s="15" customFormat="1" ht="12" x14ac:dyDescent="0.2">
      <c r="A157" s="27" t="s">
        <v>92</v>
      </c>
      <c r="B157" s="40"/>
      <c r="C157" s="40"/>
      <c r="D157" s="40"/>
      <c r="E157" s="26"/>
      <c r="F157" s="26"/>
      <c r="G157" s="40"/>
    </row>
    <row r="158" spans="1:7" s="15" customFormat="1" ht="12" x14ac:dyDescent="0.2">
      <c r="A158" s="69" t="s">
        <v>33</v>
      </c>
      <c r="B158" s="73"/>
      <c r="C158" s="73"/>
      <c r="D158" s="73"/>
      <c r="E158" s="79"/>
      <c r="F158" s="79"/>
      <c r="G158" s="80"/>
    </row>
    <row r="159" spans="1:7" s="15" customFormat="1" ht="12" x14ac:dyDescent="0.2">
      <c r="A159" s="66" t="s">
        <v>89</v>
      </c>
      <c r="B159" s="51">
        <v>0</v>
      </c>
      <c r="C159" s="53">
        <v>0</v>
      </c>
      <c r="D159" s="73">
        <f>IFERROR(((B159/C159)-1)*100,IF(B159+C159&lt;&gt;0,100,0))</f>
        <v>0</v>
      </c>
      <c r="E159" s="65"/>
      <c r="F159" s="65"/>
      <c r="G159" s="52"/>
    </row>
    <row r="160" spans="1:7" s="15" customFormat="1" ht="12" x14ac:dyDescent="0.2">
      <c r="A160" s="66" t="s">
        <v>72</v>
      </c>
      <c r="B160" s="54">
        <v>1612681</v>
      </c>
      <c r="C160" s="53">
        <v>1381425</v>
      </c>
      <c r="D160" s="73">
        <f>IFERROR(((B160/C160)-1)*100,IF(B160+C160&lt;&gt;0,100,0))</f>
        <v>16.740394882096375</v>
      </c>
      <c r="E160" s="65"/>
      <c r="F160" s="65"/>
      <c r="G160" s="52"/>
    </row>
    <row r="161" spans="1:7" s="15" customFormat="1" ht="12" x14ac:dyDescent="0.2">
      <c r="A161" s="66" t="s">
        <v>74</v>
      </c>
      <c r="B161" s="54">
        <v>1066</v>
      </c>
      <c r="C161" s="53">
        <v>1486</v>
      </c>
      <c r="D161" s="73">
        <f>IFERROR(((B161/C161)-1)*100,IF(B161+C161&lt;&gt;0,100,0))</f>
        <v>-28.263795423956928</v>
      </c>
      <c r="E161" s="65"/>
      <c r="F161" s="65"/>
      <c r="G161" s="52"/>
    </row>
    <row r="162" spans="1:7" s="25" customFormat="1" ht="12" x14ac:dyDescent="0.2">
      <c r="A162" s="69" t="s">
        <v>34</v>
      </c>
      <c r="B162" s="70">
        <f>SUM(B159:B161)</f>
        <v>1613747</v>
      </c>
      <c r="C162" s="70">
        <f>SUM(C159:C161)</f>
        <v>1382911</v>
      </c>
      <c r="D162" s="73">
        <f>IFERROR(((B162/C162)-1)*100,IF(B162+C162&lt;&gt;0,100,0))</f>
        <v>16.692035857694385</v>
      </c>
      <c r="E162" s="70"/>
      <c r="F162" s="70"/>
      <c r="G162" s="52"/>
    </row>
    <row r="163" spans="1:7" s="25" customFormat="1" ht="12" x14ac:dyDescent="0.2">
      <c r="A163" s="66"/>
      <c r="B163" s="58"/>
      <c r="C163" s="58"/>
      <c r="D163" s="73"/>
      <c r="E163" s="72"/>
      <c r="F163" s="81"/>
      <c r="G163" s="81"/>
    </row>
    <row r="164" spans="1:7" s="15" customFormat="1" ht="12" x14ac:dyDescent="0.2">
      <c r="A164" s="69" t="s">
        <v>35</v>
      </c>
      <c r="B164" s="73"/>
      <c r="C164" s="73"/>
      <c r="D164" s="73"/>
      <c r="E164" s="82"/>
      <c r="F164" s="82"/>
      <c r="G164" s="82"/>
    </row>
    <row r="165" spans="1:7" s="15" customFormat="1" ht="12" x14ac:dyDescent="0.2">
      <c r="A165" s="66" t="s">
        <v>75</v>
      </c>
      <c r="B165" s="54">
        <v>183139</v>
      </c>
      <c r="C165" s="53">
        <v>212134</v>
      </c>
      <c r="D165" s="73">
        <f>IFERROR(((B165/C165)-1)*100,IF(B165+C165&lt;&gt;0,100,0))</f>
        <v>-13.668247428512171</v>
      </c>
      <c r="E165" s="65"/>
      <c r="F165" s="65"/>
      <c r="G165" s="52"/>
    </row>
    <row r="166" spans="1:7" s="15" customFormat="1" ht="12" x14ac:dyDescent="0.2">
      <c r="A166" s="66" t="s">
        <v>90</v>
      </c>
      <c r="B166" s="51">
        <v>0</v>
      </c>
      <c r="C166" s="65">
        <v>0</v>
      </c>
      <c r="D166" s="73">
        <f>IFERROR(((B166/C166)-1)*100,IF(B166+C166&lt;&gt;0,100,0))</f>
        <v>0</v>
      </c>
      <c r="E166" s="65"/>
      <c r="F166" s="65"/>
      <c r="G166" s="52"/>
    </row>
    <row r="167" spans="1:7" s="25" customFormat="1" ht="12" x14ac:dyDescent="0.2">
      <c r="A167" s="69" t="s">
        <v>34</v>
      </c>
      <c r="B167" s="70">
        <f>SUM(B165:B166)</f>
        <v>183139</v>
      </c>
      <c r="C167" s="70">
        <f>SUM(C165:C166)</f>
        <v>212134</v>
      </c>
      <c r="D167" s="73">
        <f>IFERROR(((B167/C167)-1)*100,IF(B167+C167&lt;&gt;0,100,0))</f>
        <v>-13.668247428512171</v>
      </c>
      <c r="E167" s="70"/>
      <c r="F167" s="70"/>
      <c r="G167" s="52"/>
    </row>
    <row r="168" spans="1:7" ht="15" x14ac:dyDescent="0.25">
      <c r="A168" s="31"/>
      <c r="B168" s="31"/>
      <c r="C168" s="31"/>
      <c r="D168" s="31"/>
      <c r="E168" s="39"/>
    </row>
    <row r="169" spans="1:7" ht="15.75" x14ac:dyDescent="0.25">
      <c r="A169" s="94" t="s">
        <v>60</v>
      </c>
      <c r="B169" s="94"/>
      <c r="C169" s="94"/>
      <c r="D169" s="94"/>
      <c r="E169" s="94"/>
      <c r="F169" s="94"/>
      <c r="G169" s="94"/>
    </row>
    <row r="170" spans="1:7" ht="15.75" x14ac:dyDescent="0.25">
      <c r="A170" s="77"/>
      <c r="B170" s="77"/>
      <c r="C170" s="77"/>
      <c r="D170" s="77"/>
      <c r="E170" s="77"/>
      <c r="F170" s="77"/>
      <c r="G170" s="77"/>
    </row>
    <row r="171" spans="1:7" x14ac:dyDescent="0.2">
      <c r="A171" s="26"/>
      <c r="B171" s="26" t="s">
        <v>0</v>
      </c>
      <c r="C171" s="26" t="s">
        <v>0</v>
      </c>
      <c r="D171" s="26" t="s">
        <v>1</v>
      </c>
      <c r="E171" s="26" t="s">
        <v>2</v>
      </c>
      <c r="F171" s="26" t="s">
        <v>2</v>
      </c>
      <c r="G171" s="26" t="s">
        <v>1</v>
      </c>
    </row>
    <row r="172" spans="1:7" x14ac:dyDescent="0.2">
      <c r="A172" s="26"/>
      <c r="B172" s="26" t="s">
        <v>3</v>
      </c>
      <c r="C172" s="26" t="s">
        <v>3</v>
      </c>
      <c r="D172" s="26" t="s">
        <v>4</v>
      </c>
      <c r="E172" s="26" t="s">
        <v>5</v>
      </c>
      <c r="F172" s="26" t="s">
        <v>5</v>
      </c>
      <c r="G172" s="26" t="s">
        <v>6</v>
      </c>
    </row>
    <row r="173" spans="1:7" x14ac:dyDescent="0.2">
      <c r="A173" s="27" t="s">
        <v>31</v>
      </c>
      <c r="B173" s="40" t="s">
        <v>98</v>
      </c>
      <c r="C173" s="40" t="s">
        <v>99</v>
      </c>
      <c r="D173" s="26" t="s">
        <v>0</v>
      </c>
      <c r="E173" s="103">
        <v>2026</v>
      </c>
      <c r="F173" s="103">
        <v>2025</v>
      </c>
      <c r="G173" s="26" t="s">
        <v>7</v>
      </c>
    </row>
    <row r="174" spans="1:7" x14ac:dyDescent="0.2">
      <c r="A174" s="69" t="s">
        <v>33</v>
      </c>
      <c r="B174" s="73"/>
      <c r="C174" s="73"/>
      <c r="D174" s="78"/>
      <c r="E174" s="79"/>
      <c r="F174" s="79"/>
      <c r="G174" s="80"/>
    </row>
    <row r="175" spans="1:7" x14ac:dyDescent="0.2">
      <c r="A175" s="66" t="s">
        <v>31</v>
      </c>
      <c r="B175" s="87">
        <v>22602</v>
      </c>
      <c r="C175" s="88">
        <v>21302</v>
      </c>
      <c r="D175" s="73">
        <f>IFERROR(((B175/C175)-1)*100,IF(B175+C175&lt;&gt;0,100,0))</f>
        <v>6.1027133602478578</v>
      </c>
      <c r="E175" s="88">
        <v>788560</v>
      </c>
      <c r="F175" s="88">
        <v>729152</v>
      </c>
      <c r="G175" s="73">
        <f>IFERROR(((E175/F175)-1)*100,IF(E175+F175&lt;&gt;0,100,0))</f>
        <v>8.1475467392258416</v>
      </c>
    </row>
    <row r="176" spans="1:7" x14ac:dyDescent="0.2">
      <c r="A176" s="66" t="s">
        <v>32</v>
      </c>
      <c r="B176" s="87">
        <v>162424</v>
      </c>
      <c r="C176" s="88">
        <v>149052</v>
      </c>
      <c r="D176" s="73">
        <f t="shared" ref="D176:D178" si="5">IFERROR(((B176/C176)-1)*100,IF(B176+C176&lt;&gt;0,100,0))</f>
        <v>8.9713656978772427</v>
      </c>
      <c r="E176" s="88">
        <v>3592136</v>
      </c>
      <c r="F176" s="88">
        <v>3160376</v>
      </c>
      <c r="G176" s="73">
        <f>IFERROR(((E176/F176)-1)*100,IF(E176+F176&lt;&gt;0,100,0))</f>
        <v>13.661665573969684</v>
      </c>
    </row>
    <row r="177" spans="1:7" x14ac:dyDescent="0.2">
      <c r="A177" s="66" t="s">
        <v>91</v>
      </c>
      <c r="B177" s="87">
        <v>61157018.004009999</v>
      </c>
      <c r="C177" s="88">
        <v>67560851.545658007</v>
      </c>
      <c r="D177" s="73">
        <f t="shared" si="5"/>
        <v>-9.4786157887904352</v>
      </c>
      <c r="E177" s="88">
        <v>1333368359.16558</v>
      </c>
      <c r="F177" s="88">
        <v>1433684789.21101</v>
      </c>
      <c r="G177" s="73">
        <f>IFERROR(((E177/F177)-1)*100,IF(E177+F177&lt;&gt;0,100,0))</f>
        <v>-6.9971049982776474</v>
      </c>
    </row>
    <row r="178" spans="1:7" x14ac:dyDescent="0.2">
      <c r="A178" s="66" t="s">
        <v>92</v>
      </c>
      <c r="B178" s="87">
        <v>292782</v>
      </c>
      <c r="C178" s="88">
        <v>191774</v>
      </c>
      <c r="D178" s="73">
        <f t="shared" si="5"/>
        <v>52.670330701763525</v>
      </c>
      <c r="E178" s="65"/>
      <c r="F178" s="65"/>
      <c r="G178" s="73"/>
    </row>
    <row r="179" spans="1:7" x14ac:dyDescent="0.2">
      <c r="A179" s="66"/>
      <c r="B179" s="58"/>
      <c r="C179" s="58"/>
      <c r="D179" s="86"/>
      <c r="E179" s="72"/>
      <c r="F179" s="81"/>
      <c r="G179" s="86"/>
    </row>
    <row r="180" spans="1:7" x14ac:dyDescent="0.2">
      <c r="A180" s="69" t="s">
        <v>35</v>
      </c>
      <c r="B180" s="73"/>
      <c r="C180" s="73"/>
      <c r="D180" s="82"/>
      <c r="E180" s="82"/>
      <c r="F180" s="82"/>
      <c r="G180" s="82"/>
    </row>
    <row r="181" spans="1:7" x14ac:dyDescent="0.2">
      <c r="A181" s="66" t="s">
        <v>31</v>
      </c>
      <c r="B181" s="87">
        <v>364</v>
      </c>
      <c r="C181" s="88">
        <v>510</v>
      </c>
      <c r="D181" s="73">
        <f t="shared" ref="D181:D184" si="6">IFERROR(((B181/C181)-1)*100,IF(B181+C181&lt;&gt;0,100,0))</f>
        <v>-28.627450980392155</v>
      </c>
      <c r="E181" s="88">
        <v>17640</v>
      </c>
      <c r="F181" s="88">
        <v>23648</v>
      </c>
      <c r="G181" s="73">
        <f t="shared" ref="G181" si="7">IFERROR(((E181/F181)-1)*100,IF(E181+F181&lt;&gt;0,100,0))</f>
        <v>-25.405953991880924</v>
      </c>
    </row>
    <row r="182" spans="1:7" x14ac:dyDescent="0.2">
      <c r="A182" s="66" t="s">
        <v>32</v>
      </c>
      <c r="B182" s="87">
        <v>2938</v>
      </c>
      <c r="C182" s="88">
        <v>5624</v>
      </c>
      <c r="D182" s="73">
        <f t="shared" si="6"/>
        <v>-47.759601706970123</v>
      </c>
      <c r="E182" s="88">
        <v>184710</v>
      </c>
      <c r="F182" s="88">
        <v>259856</v>
      </c>
      <c r="G182" s="73">
        <f t="shared" ref="G182" si="8">IFERROR(((E182/F182)-1)*100,IF(E182+F182&lt;&gt;0,100,0))</f>
        <v>-28.918323994827901</v>
      </c>
    </row>
    <row r="183" spans="1:7" x14ac:dyDescent="0.2">
      <c r="A183" s="66" t="s">
        <v>91</v>
      </c>
      <c r="B183" s="87">
        <v>47373.770680000001</v>
      </c>
      <c r="C183" s="88">
        <v>90026.455100000006</v>
      </c>
      <c r="D183" s="73">
        <f t="shared" si="6"/>
        <v>-47.377945041401503</v>
      </c>
      <c r="E183" s="88">
        <v>2455510.1598200002</v>
      </c>
      <c r="F183" s="88">
        <v>5533863.4717600001</v>
      </c>
      <c r="G183" s="73">
        <f t="shared" ref="G183" si="9">IFERROR(((E183/F183)-1)*100,IF(E183+F183&lt;&gt;0,100,0))</f>
        <v>-55.627561605905584</v>
      </c>
    </row>
    <row r="184" spans="1:7" x14ac:dyDescent="0.2">
      <c r="A184" s="66" t="s">
        <v>92</v>
      </c>
      <c r="B184" s="87">
        <v>45008</v>
      </c>
      <c r="C184" s="88">
        <v>40912</v>
      </c>
      <c r="D184" s="73">
        <f t="shared" si="6"/>
        <v>10.011732499022298</v>
      </c>
      <c r="E184" s="65"/>
      <c r="F184" s="65"/>
      <c r="G184" s="73"/>
    </row>
    <row r="185" spans="1:7" x14ac:dyDescent="0.2">
      <c r="A185" s="83"/>
      <c r="B185" s="83"/>
      <c r="C185" s="83"/>
      <c r="D185" s="83"/>
      <c r="E185" s="83"/>
      <c r="F185" s="83"/>
      <c r="G185" s="83"/>
    </row>
    <row r="186" spans="1:7" x14ac:dyDescent="0.2">
      <c r="A186" s="84" t="s">
        <v>44</v>
      </c>
      <c r="B186" s="83"/>
      <c r="C186" s="83"/>
      <c r="D186" s="83"/>
      <c r="E186" s="83"/>
      <c r="F186" s="83"/>
      <c r="G186" s="83"/>
    </row>
    <row r="187" spans="1:7" x14ac:dyDescent="0.2">
      <c r="A187" s="84" t="s">
        <v>61</v>
      </c>
      <c r="B187" s="84"/>
      <c r="C187" s="84"/>
      <c r="D187" s="84"/>
      <c r="E187" s="84"/>
      <c r="F187" s="84"/>
      <c r="G187" s="84"/>
    </row>
    <row r="188" spans="1:7" ht="27" customHeight="1" x14ac:dyDescent="0.2">
      <c r="A188" s="93" t="s">
        <v>85</v>
      </c>
      <c r="B188" s="93"/>
      <c r="C188" s="93"/>
      <c r="D188" s="93"/>
      <c r="E188" s="93"/>
      <c r="F188" s="93"/>
      <c r="G188" s="93"/>
    </row>
    <row r="189" spans="1:7" x14ac:dyDescent="0.2">
      <c r="A189" s="85"/>
      <c r="B189" s="85"/>
      <c r="C189" s="85"/>
      <c r="D189" s="85"/>
      <c r="E189" s="85"/>
      <c r="F189" s="85"/>
      <c r="G189" s="85"/>
    </row>
    <row r="190" spans="1:7" x14ac:dyDescent="0.2">
      <c r="A190" s="84" t="s">
        <v>62</v>
      </c>
      <c r="B190" s="84"/>
      <c r="C190" s="84"/>
      <c r="D190" s="84"/>
      <c r="E190" s="84"/>
      <c r="F190" s="84"/>
      <c r="G190" s="84"/>
    </row>
    <row r="191" spans="1:7" x14ac:dyDescent="0.2">
      <c r="A191" s="85" t="s">
        <v>86</v>
      </c>
      <c r="B191" s="85"/>
      <c r="C191" s="85"/>
      <c r="D191" s="85"/>
      <c r="E191" s="85"/>
      <c r="F191" s="85"/>
      <c r="G191" s="85"/>
    </row>
    <row r="192" spans="1:7" x14ac:dyDescent="0.2">
      <c r="A192" s="85"/>
      <c r="B192" s="85"/>
      <c r="C192" s="85"/>
      <c r="D192" s="85"/>
      <c r="E192" s="85"/>
      <c r="F192" s="85"/>
      <c r="G192" s="85"/>
    </row>
    <row r="193" spans="1:7" x14ac:dyDescent="0.2">
      <c r="A193" s="85" t="s">
        <v>80</v>
      </c>
      <c r="B193" s="85"/>
      <c r="C193" s="85"/>
      <c r="D193" s="85"/>
      <c r="E193" s="85"/>
      <c r="F193" s="85"/>
      <c r="G193" s="85"/>
    </row>
    <row r="194" spans="1:7" x14ac:dyDescent="0.2">
      <c r="A194" s="85" t="s">
        <v>81</v>
      </c>
      <c r="B194" s="85"/>
      <c r="C194" s="85"/>
      <c r="D194" s="85"/>
      <c r="E194" s="85"/>
      <c r="F194" s="85"/>
      <c r="G194" s="85"/>
    </row>
    <row r="195" spans="1:7" x14ac:dyDescent="0.2">
      <c r="A195" s="85" t="s">
        <v>82</v>
      </c>
      <c r="B195" s="85"/>
      <c r="C195" s="85"/>
      <c r="D195" s="85"/>
      <c r="E195" s="85"/>
      <c r="F195" s="85"/>
      <c r="G195" s="85"/>
    </row>
    <row r="196" spans="1:7" x14ac:dyDescent="0.2">
      <c r="A196" s="30"/>
      <c r="B196" s="30"/>
      <c r="C196" s="29"/>
      <c r="D196" s="29"/>
      <c r="E196" s="29"/>
      <c r="F196" s="29"/>
      <c r="G196" s="29"/>
    </row>
  </sheetData>
  <mergeCells count="15">
    <mergeCell ref="A2:G2"/>
    <mergeCell ref="A3:G3"/>
    <mergeCell ref="A6:G6"/>
    <mergeCell ref="A27:G27"/>
    <mergeCell ref="A91:G91"/>
    <mergeCell ref="A63:G63"/>
    <mergeCell ref="A61:G61"/>
    <mergeCell ref="A58:G58"/>
    <mergeCell ref="A95:G95"/>
    <mergeCell ref="A96:G96"/>
    <mergeCell ref="A100:G100"/>
    <mergeCell ref="A101:G101"/>
    <mergeCell ref="A188:G188"/>
    <mergeCell ref="A169:G169"/>
    <mergeCell ref="A120:G120"/>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2026-07-06T10:47:28Z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