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secoza-my.sharepoint.com/personal/rendanim_jse_co_za/Documents/Documents/Manuals/3. Financial Review and Financial Projections/"/>
    </mc:Choice>
  </mc:AlternateContent>
  <xr:revisionPtr revIDLastSave="0" documentId="14_{3E6C7E52-7905-4DAA-AEA7-601F8497D5B7}" xr6:coauthVersionLast="47" xr6:coauthVersionMax="47" xr10:uidLastSave="{00000000-0000-0000-0000-000000000000}"/>
  <bookViews>
    <workbookView xWindow="-108" yWindow="-108" windowWidth="23256" windowHeight="13896" activeTab="4" xr2:uid="{EC846B6E-2054-44F6-BDBE-E093ED22F4CC}"/>
  </bookViews>
  <sheets>
    <sheet name="F. Ratios" sheetId="1" r:id="rId1"/>
    <sheet name="Workings" sheetId="2" r:id="rId2"/>
    <sheet name="IS" sheetId="3" r:id="rId3"/>
    <sheet name="BS" sheetId="4" r:id="rId4"/>
    <sheet name="CS" sheetId="5" r:id="rId5"/>
  </sheets>
  <externalReferences>
    <externalReference r:id="rId6"/>
    <externalReference r:id="rId7"/>
  </externalReferences>
  <definedNames>
    <definedName name="ActualNumberOfPayments">IFERROR(IF(LoanIsGood,IF(PaymentsPerYear=1,1,MATCH(0.01,End_Bal,-1)+1)),"")</definedName>
    <definedName name="Attitude_of_SMME">#REF!</definedName>
    <definedName name="ColumnTitle1">[1]!PaymentSchedule[[#Headers],[PMT NO]]</definedName>
    <definedName name="Compliance___SARS__CIPC">#REF!</definedName>
    <definedName name="Development_Plan">#REF!</definedName>
    <definedName name="Development_Plan_status">#REF!</definedName>
    <definedName name="End_Bal">[1]!PaymentSchedule[ENDING BALANCE]</definedName>
    <definedName name="ExtraPayments">'[1]Loan Schedule'!$E$9</definedName>
    <definedName name="InterestRate">'[1]Loan Schedule'!$E$4</definedName>
    <definedName name="Jobs_created">#REF!</definedName>
    <definedName name="LastCol">MATCH(REPT("z",255),'[1]Loan Schedule'!$11:$11)</definedName>
    <definedName name="LastRow">MATCH(9.99E+307,'[1]Loan Schedule'!$B:$B)</definedName>
    <definedName name="LoanAmount">'[1]Loan Schedule'!$E$3</definedName>
    <definedName name="LoanIsGood">('[1]Loan Schedule'!$E$3*'[1]Loan Schedule'!$E$4*'[1]Loan Schedule'!$E$5*'[1]Loan Schedule'!$E$7)&gt;0</definedName>
    <definedName name="LoanPeriod">'[1]Loan Schedule'!$E$5</definedName>
    <definedName name="LoanStartDate">'[1]Loan Schedule'!$E$7</definedName>
    <definedName name="Mgt_Accounts_up_to_date">#REF!</definedName>
    <definedName name="Mkt_linkages_outside_of_AA">#REF!</definedName>
    <definedName name="PaymentsPerYear">'[1]Loan Schedule'!$E$6</definedName>
    <definedName name="_xlnm.Print_Area" localSheetId="3">BS!$A$1:$P$41</definedName>
    <definedName name="_xlnm.Print_Area" localSheetId="4">CS!$A$1:$R$41</definedName>
    <definedName name="_xlnm.Print_Area" localSheetId="0">'F. Ratios'!$A$2:$AF$141</definedName>
    <definedName name="_xlnm.Print_Area" localSheetId="2">IS!$A$1:$T$48</definedName>
    <definedName name="_xlnm.Print_Area" localSheetId="1">Workings!$A$1:$AF$71</definedName>
    <definedName name="PrintArea_SET">OFFSET('[1]Loan Schedule'!$B$1,,,LastRow,LastCol)</definedName>
    <definedName name="RevenueGrowth">#REF!</definedName>
    <definedName name="ScheduledNumberOfPayments">'[1]Loan Schedule'!$I$4</definedName>
    <definedName name="ScheduledPayment">'[1]Loan Schedule'!$I$3</definedName>
    <definedName name="TotalEarlyPayments">SUM([1]!PaymentSchedule[EXTRA PAYMENT])</definedName>
    <definedName name="TotalInterest">SUM([1]!PaymentSchedule[INTEREST])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1" i="5" l="1"/>
  <c r="J51" i="5"/>
  <c r="I51" i="5"/>
  <c r="H51" i="5"/>
  <c r="G51" i="5"/>
  <c r="G50" i="5"/>
  <c r="K49" i="5"/>
  <c r="J49" i="5"/>
  <c r="I49" i="5"/>
  <c r="H49" i="5"/>
  <c r="G49" i="5"/>
  <c r="G34" i="5"/>
  <c r="F34" i="5"/>
  <c r="K34" i="5"/>
  <c r="J34" i="5"/>
  <c r="I34" i="5"/>
  <c r="H34" i="5"/>
  <c r="K28" i="5"/>
  <c r="J28" i="5"/>
  <c r="F28" i="5"/>
  <c r="E28" i="5"/>
  <c r="D28" i="5"/>
  <c r="C28" i="5"/>
  <c r="E22" i="5"/>
  <c r="C22" i="5"/>
  <c r="K20" i="5"/>
  <c r="J20" i="5"/>
  <c r="I20" i="5"/>
  <c r="H20" i="5"/>
  <c r="G20" i="5"/>
  <c r="K19" i="5"/>
  <c r="J19" i="5"/>
  <c r="I19" i="5"/>
  <c r="H19" i="5"/>
  <c r="G19" i="5"/>
  <c r="F22" i="5"/>
  <c r="D22" i="5"/>
  <c r="C46" i="4"/>
  <c r="D46" i="4" s="1"/>
  <c r="H35" i="4"/>
  <c r="G35" i="4"/>
  <c r="F35" i="4"/>
  <c r="J35" i="4"/>
  <c r="I35" i="4"/>
  <c r="E35" i="4"/>
  <c r="D35" i="4"/>
  <c r="C35" i="4"/>
  <c r="C40" i="4" s="1"/>
  <c r="B35" i="4"/>
  <c r="B40" i="4" s="1"/>
  <c r="E28" i="4"/>
  <c r="D28" i="4"/>
  <c r="C28" i="4"/>
  <c r="B28" i="4"/>
  <c r="K54" i="5"/>
  <c r="J54" i="5"/>
  <c r="I54" i="5"/>
  <c r="H54" i="5"/>
  <c r="E19" i="4"/>
  <c r="E24" i="4" s="1"/>
  <c r="E43" i="4" s="1"/>
  <c r="D19" i="4"/>
  <c r="D24" i="4" s="1"/>
  <c r="C19" i="4"/>
  <c r="C24" i="4" s="1"/>
  <c r="B19" i="4"/>
  <c r="B24" i="4" s="1"/>
  <c r="E15" i="4"/>
  <c r="D15" i="4"/>
  <c r="C15" i="4"/>
  <c r="B15" i="4"/>
  <c r="J13" i="4"/>
  <c r="I13" i="4"/>
  <c r="H13" i="4"/>
  <c r="G13" i="4"/>
  <c r="F13" i="4"/>
  <c r="E13" i="4"/>
  <c r="D13" i="4"/>
  <c r="C13" i="4"/>
  <c r="B13" i="4"/>
  <c r="D25" i="3"/>
  <c r="L22" i="3"/>
  <c r="K22" i="3"/>
  <c r="J22" i="3"/>
  <c r="I22" i="3"/>
  <c r="H22" i="3"/>
  <c r="H20" i="3"/>
  <c r="F105" i="2"/>
  <c r="D105" i="2"/>
  <c r="K105" i="2" s="1"/>
  <c r="L105" i="2" s="1"/>
  <c r="M105" i="2" s="1"/>
  <c r="N105" i="2" s="1"/>
  <c r="O105" i="2" s="1"/>
  <c r="P105" i="2" s="1"/>
  <c r="Q105" i="2" s="1"/>
  <c r="S105" i="2" s="1"/>
  <c r="T105" i="2" s="1"/>
  <c r="U105" i="2" s="1"/>
  <c r="V105" i="2" s="1"/>
  <c r="K104" i="2"/>
  <c r="K106" i="2" s="1"/>
  <c r="F104" i="2"/>
  <c r="D104" i="2"/>
  <c r="Q103" i="2"/>
  <c r="S103" i="2" s="1"/>
  <c r="T103" i="2" s="1"/>
  <c r="N103" i="2"/>
  <c r="O103" i="2" s="1"/>
  <c r="F103" i="2"/>
  <c r="D103" i="2"/>
  <c r="D106" i="2" s="1"/>
  <c r="F102" i="2"/>
  <c r="C95" i="2"/>
  <c r="F95" i="2" s="1"/>
  <c r="V90" i="2"/>
  <c r="V92" i="2" s="1"/>
  <c r="V87" i="2"/>
  <c r="V84" i="2"/>
  <c r="V85" i="2" s="1"/>
  <c r="K84" i="2"/>
  <c r="L84" i="2" s="1"/>
  <c r="M84" i="2" s="1"/>
  <c r="N84" i="2" s="1"/>
  <c r="O84" i="2" s="1"/>
  <c r="P84" i="2" s="1"/>
  <c r="Q84" i="2" s="1"/>
  <c r="V80" i="2"/>
  <c r="U80" i="2"/>
  <c r="Q80" i="2"/>
  <c r="O80" i="2"/>
  <c r="N80" i="2"/>
  <c r="L80" i="2"/>
  <c r="B80" i="2"/>
  <c r="M79" i="2"/>
  <c r="M80" i="2" s="1"/>
  <c r="C79" i="2"/>
  <c r="D79" i="2" s="1"/>
  <c r="K78" i="2"/>
  <c r="K83" i="2" s="1"/>
  <c r="C78" i="2"/>
  <c r="D78" i="2" s="1"/>
  <c r="T77" i="2"/>
  <c r="S77" i="2"/>
  <c r="S82" i="2" s="1"/>
  <c r="K77" i="2"/>
  <c r="K82" i="2" s="1"/>
  <c r="R76" i="2"/>
  <c r="C76" i="2"/>
  <c r="D76" i="2" s="1"/>
  <c r="C75" i="2"/>
  <c r="R49" i="2"/>
  <c r="V26" i="2"/>
  <c r="L20" i="3" s="1"/>
  <c r="U26" i="2"/>
  <c r="K20" i="3" s="1"/>
  <c r="T26" i="2"/>
  <c r="J20" i="3" s="1"/>
  <c r="S26" i="2"/>
  <c r="I20" i="3" s="1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R25" i="2"/>
  <c r="O24" i="2"/>
  <c r="N24" i="2"/>
  <c r="J23" i="2"/>
  <c r="J21" i="2" s="1"/>
  <c r="V21" i="2"/>
  <c r="L17" i="3" s="1"/>
  <c r="U21" i="2"/>
  <c r="K17" i="3" s="1"/>
  <c r="T21" i="2"/>
  <c r="J17" i="3" s="1"/>
  <c r="S21" i="2"/>
  <c r="I17" i="3" s="1"/>
  <c r="R21" i="2"/>
  <c r="H17" i="3" s="1"/>
  <c r="Q21" i="2"/>
  <c r="P21" i="2"/>
  <c r="O21" i="2"/>
  <c r="N21" i="2"/>
  <c r="M21" i="2"/>
  <c r="L21" i="2"/>
  <c r="K21" i="2"/>
  <c r="I21" i="2"/>
  <c r="H21" i="2"/>
  <c r="G21" i="2"/>
  <c r="F21" i="2"/>
  <c r="E21" i="2"/>
  <c r="D21" i="2"/>
  <c r="C21" i="2"/>
  <c r="B21" i="2"/>
  <c r="R20" i="2"/>
  <c r="R16" i="2" s="1"/>
  <c r="R24" i="2" s="1"/>
  <c r="R50" i="2" s="1"/>
  <c r="G47" i="5" s="1"/>
  <c r="V16" i="2"/>
  <c r="L16" i="3" s="1"/>
  <c r="U16" i="2"/>
  <c r="T16" i="2"/>
  <c r="J16" i="3" s="1"/>
  <c r="S16" i="2"/>
  <c r="Q16" i="2"/>
  <c r="P16" i="2"/>
  <c r="O16" i="2"/>
  <c r="N16" i="2"/>
  <c r="M16" i="2"/>
  <c r="L16" i="2"/>
  <c r="K16" i="2"/>
  <c r="K24" i="2" s="1"/>
  <c r="J16" i="2"/>
  <c r="I16" i="2"/>
  <c r="I24" i="2" s="1"/>
  <c r="H16" i="2"/>
  <c r="H24" i="2" s="1"/>
  <c r="G16" i="2"/>
  <c r="F16" i="2"/>
  <c r="F24" i="2" s="1"/>
  <c r="E16" i="2"/>
  <c r="D16" i="2"/>
  <c r="C16" i="2"/>
  <c r="C24" i="2" s="1"/>
  <c r="C50" i="2" s="1"/>
  <c r="B16" i="2"/>
  <c r="B24" i="2" s="1"/>
  <c r="B50" i="2" s="1"/>
  <c r="J114" i="1"/>
  <c r="I114" i="1"/>
  <c r="H114" i="1"/>
  <c r="G114" i="1"/>
  <c r="F114" i="1"/>
  <c r="E114" i="1"/>
  <c r="D114" i="1"/>
  <c r="C114" i="1"/>
  <c r="B114" i="1"/>
  <c r="J113" i="1"/>
  <c r="I113" i="1"/>
  <c r="H113" i="1"/>
  <c r="G113" i="1"/>
  <c r="F113" i="1"/>
  <c r="E113" i="1"/>
  <c r="D113" i="1"/>
  <c r="C113" i="1"/>
  <c r="B113" i="1"/>
  <c r="G120" i="1"/>
  <c r="H120" i="1"/>
  <c r="I120" i="1"/>
  <c r="J120" i="1"/>
  <c r="F120" i="1"/>
  <c r="C120" i="1"/>
  <c r="D120" i="1"/>
  <c r="E120" i="1"/>
  <c r="B120" i="1"/>
  <c r="M24" i="2" l="1"/>
  <c r="M50" i="2" s="1"/>
  <c r="F50" i="2"/>
  <c r="D80" i="2"/>
  <c r="G24" i="2"/>
  <c r="G50" i="2" s="1"/>
  <c r="N50" i="2"/>
  <c r="S24" i="2"/>
  <c r="S50" i="2" s="1"/>
  <c r="H47" i="5" s="1"/>
  <c r="H57" i="5" s="1"/>
  <c r="H18" i="5" s="1"/>
  <c r="O50" i="2"/>
  <c r="J24" i="2"/>
  <c r="J50" i="2" s="1"/>
  <c r="F108" i="2"/>
  <c r="J17" i="5"/>
  <c r="U24" i="2"/>
  <c r="U50" i="2" s="1"/>
  <c r="J47" i="5" s="1"/>
  <c r="J57" i="5" s="1"/>
  <c r="J18" i="5" s="1"/>
  <c r="T89" i="2"/>
  <c r="U89" i="2" s="1"/>
  <c r="U91" i="2" s="1"/>
  <c r="E24" i="2"/>
  <c r="E50" i="2" s="1"/>
  <c r="P79" i="2"/>
  <c r="P80" i="2" s="1"/>
  <c r="D24" i="2"/>
  <c r="D50" i="2" s="1"/>
  <c r="H50" i="2"/>
  <c r="I50" i="2"/>
  <c r="V24" i="2"/>
  <c r="V50" i="2" s="1"/>
  <c r="K47" i="5" s="1"/>
  <c r="K57" i="5" s="1"/>
  <c r="K18" i="5" s="1"/>
  <c r="K50" i="2"/>
  <c r="S80" i="2"/>
  <c r="H28" i="5" s="1"/>
  <c r="T80" i="2"/>
  <c r="I28" i="5" s="1"/>
  <c r="L24" i="2"/>
  <c r="L50" i="2" s="1"/>
  <c r="K16" i="3"/>
  <c r="J16" i="5" s="1"/>
  <c r="U82" i="2"/>
  <c r="U87" i="2" s="1"/>
  <c r="P24" i="2"/>
  <c r="P50" i="2" s="1"/>
  <c r="Q24" i="2"/>
  <c r="Q50" i="2" s="1"/>
  <c r="C36" i="5"/>
  <c r="C40" i="5" s="1"/>
  <c r="D38" i="5" s="1"/>
  <c r="D36" i="5"/>
  <c r="D40" i="5" s="1"/>
  <c r="E38" i="5" s="1"/>
  <c r="E36" i="5"/>
  <c r="C43" i="4"/>
  <c r="L83" i="2"/>
  <c r="M83" i="2" s="1"/>
  <c r="N83" i="2" s="1"/>
  <c r="O83" i="2" s="1"/>
  <c r="P83" i="2" s="1"/>
  <c r="Q83" i="2" s="1"/>
  <c r="R83" i="2"/>
  <c r="K18" i="3"/>
  <c r="K23" i="3" s="1"/>
  <c r="U103" i="2"/>
  <c r="F36" i="5"/>
  <c r="J18" i="3"/>
  <c r="J23" i="3" s="1"/>
  <c r="I16" i="5"/>
  <c r="H17" i="5"/>
  <c r="K17" i="5"/>
  <c r="B43" i="4"/>
  <c r="I17" i="5"/>
  <c r="K85" i="2"/>
  <c r="L82" i="2"/>
  <c r="L18" i="3"/>
  <c r="L23" i="3" s="1"/>
  <c r="K16" i="5"/>
  <c r="U84" i="2"/>
  <c r="S84" i="2"/>
  <c r="T84" i="2"/>
  <c r="V89" i="2"/>
  <c r="V91" i="2" s="1"/>
  <c r="V93" i="2" s="1"/>
  <c r="J15" i="4" s="1"/>
  <c r="H16" i="3"/>
  <c r="T24" i="2"/>
  <c r="T50" i="2" s="1"/>
  <c r="I47" i="5" s="1"/>
  <c r="I57" i="5" s="1"/>
  <c r="I18" i="5" s="1"/>
  <c r="C80" i="2"/>
  <c r="R78" i="2"/>
  <c r="I16" i="3"/>
  <c r="K80" i="2"/>
  <c r="R84" i="2"/>
  <c r="R88" i="2" s="1"/>
  <c r="R77" i="2"/>
  <c r="L104" i="2"/>
  <c r="G54" i="5"/>
  <c r="G57" i="5" s="1"/>
  <c r="G18" i="5" s="1"/>
  <c r="J118" i="1"/>
  <c r="I118" i="1"/>
  <c r="H118" i="1"/>
  <c r="G118" i="1"/>
  <c r="F118" i="1"/>
  <c r="E118" i="1"/>
  <c r="D118" i="1"/>
  <c r="C118" i="1"/>
  <c r="F116" i="1"/>
  <c r="G116" i="1" s="1"/>
  <c r="H116" i="1" s="1"/>
  <c r="I116" i="1" s="1"/>
  <c r="J116" i="1" s="1"/>
  <c r="J89" i="1"/>
  <c r="I89" i="1"/>
  <c r="H89" i="1"/>
  <c r="G89" i="1"/>
  <c r="F89" i="1"/>
  <c r="E89" i="1"/>
  <c r="D89" i="1"/>
  <c r="C89" i="1"/>
  <c r="B89" i="1"/>
  <c r="J81" i="1"/>
  <c r="I81" i="1"/>
  <c r="H81" i="1"/>
  <c r="G81" i="1"/>
  <c r="J80" i="1"/>
  <c r="I80" i="1"/>
  <c r="H80" i="1"/>
  <c r="G80" i="1"/>
  <c r="J79" i="1"/>
  <c r="I79" i="1"/>
  <c r="H79" i="1"/>
  <c r="G79" i="1"/>
  <c r="F79" i="1"/>
  <c r="F83" i="1" s="1"/>
  <c r="E79" i="1"/>
  <c r="D79" i="1"/>
  <c r="D83" i="1" s="1"/>
  <c r="C79" i="1"/>
  <c r="B79" i="1"/>
  <c r="J62" i="1"/>
  <c r="I62" i="1"/>
  <c r="H62" i="1"/>
  <c r="G62" i="1"/>
  <c r="F62" i="1"/>
  <c r="E62" i="1"/>
  <c r="D62" i="1"/>
  <c r="C62" i="1"/>
  <c r="B62" i="1"/>
  <c r="J57" i="1"/>
  <c r="I57" i="1"/>
  <c r="H57" i="1"/>
  <c r="G57" i="1"/>
  <c r="F57" i="1"/>
  <c r="E57" i="1"/>
  <c r="D57" i="1"/>
  <c r="C57" i="1"/>
  <c r="B57" i="1"/>
  <c r="J51" i="1"/>
  <c r="I51" i="1"/>
  <c r="H51" i="1"/>
  <c r="G51" i="1"/>
  <c r="F51" i="1"/>
  <c r="E51" i="1"/>
  <c r="D51" i="1"/>
  <c r="C51" i="1"/>
  <c r="B51" i="1"/>
  <c r="J39" i="1"/>
  <c r="I39" i="1"/>
  <c r="H39" i="1"/>
  <c r="G39" i="1"/>
  <c r="F39" i="1"/>
  <c r="E39" i="1"/>
  <c r="D39" i="1"/>
  <c r="C39" i="1"/>
  <c r="B39" i="1"/>
  <c r="J33" i="1"/>
  <c r="I33" i="1"/>
  <c r="H33" i="1"/>
  <c r="G33" i="1"/>
  <c r="F33" i="1"/>
  <c r="E33" i="1"/>
  <c r="D33" i="1"/>
  <c r="C33" i="1"/>
  <c r="B33" i="1"/>
  <c r="J17" i="1"/>
  <c r="J119" i="1" s="1"/>
  <c r="I17" i="1"/>
  <c r="I119" i="1" s="1"/>
  <c r="H17" i="1"/>
  <c r="H119" i="1" s="1"/>
  <c r="G17" i="1"/>
  <c r="G21" i="1" s="1"/>
  <c r="F17" i="1"/>
  <c r="F119" i="1" s="1"/>
  <c r="E17" i="1"/>
  <c r="E119" i="1" s="1"/>
  <c r="D17" i="1"/>
  <c r="D119" i="1" s="1"/>
  <c r="C17" i="1"/>
  <c r="C21" i="1" s="1"/>
  <c r="B17" i="1"/>
  <c r="B119" i="1" s="1"/>
  <c r="G112" i="1" l="1"/>
  <c r="F112" i="1"/>
  <c r="I111" i="1"/>
  <c r="R89" i="2"/>
  <c r="S89" i="2" s="1"/>
  <c r="J109" i="1"/>
  <c r="I83" i="1"/>
  <c r="I98" i="1" s="1"/>
  <c r="J83" i="1"/>
  <c r="J98" i="1" s="1"/>
  <c r="H109" i="1"/>
  <c r="I109" i="1"/>
  <c r="F47" i="1"/>
  <c r="I21" i="1"/>
  <c r="I25" i="1" s="1"/>
  <c r="I26" i="1" s="1"/>
  <c r="I27" i="1" s="1"/>
  <c r="F111" i="1"/>
  <c r="R79" i="2"/>
  <c r="R80" i="2" s="1"/>
  <c r="E40" i="5"/>
  <c r="F38" i="5" s="1"/>
  <c r="F40" i="5" s="1"/>
  <c r="G38" i="5" s="1"/>
  <c r="L106" i="2"/>
  <c r="M104" i="2"/>
  <c r="S104" i="2"/>
  <c r="P104" i="2"/>
  <c r="S88" i="2"/>
  <c r="T88" i="2" s="1"/>
  <c r="U88" i="2" s="1"/>
  <c r="K24" i="3"/>
  <c r="K25" i="3" s="1"/>
  <c r="H18" i="3"/>
  <c r="H23" i="3" s="1"/>
  <c r="L24" i="3"/>
  <c r="M82" i="2"/>
  <c r="L85" i="2"/>
  <c r="V103" i="2"/>
  <c r="I18" i="3"/>
  <c r="I23" i="3" s="1"/>
  <c r="H16" i="5"/>
  <c r="J24" i="3"/>
  <c r="J25" i="3" s="1"/>
  <c r="T83" i="2"/>
  <c r="S83" i="2"/>
  <c r="U85" i="2"/>
  <c r="H47" i="1"/>
  <c r="J67" i="1"/>
  <c r="J47" i="1"/>
  <c r="J69" i="1" s="1"/>
  <c r="H83" i="1"/>
  <c r="H98" i="1" s="1"/>
  <c r="G47" i="1"/>
  <c r="G109" i="1"/>
  <c r="H67" i="1"/>
  <c r="H69" i="1" s="1"/>
  <c r="H21" i="1"/>
  <c r="H122" i="1" s="1"/>
  <c r="I67" i="1"/>
  <c r="I69" i="1" s="1"/>
  <c r="G83" i="1"/>
  <c r="G98" i="1" s="1"/>
  <c r="G111" i="1"/>
  <c r="G119" i="1"/>
  <c r="F98" i="1"/>
  <c r="D98" i="1"/>
  <c r="B111" i="1"/>
  <c r="C67" i="1"/>
  <c r="B109" i="1"/>
  <c r="C47" i="1"/>
  <c r="E111" i="1"/>
  <c r="D112" i="1"/>
  <c r="B67" i="1"/>
  <c r="C109" i="1"/>
  <c r="D109" i="1"/>
  <c r="E112" i="1"/>
  <c r="E83" i="1"/>
  <c r="E98" i="1" s="1"/>
  <c r="C83" i="1"/>
  <c r="C98" i="1" s="1"/>
  <c r="B83" i="1"/>
  <c r="B98" i="1" s="1"/>
  <c r="B102" i="1" s="1"/>
  <c r="C100" i="1" s="1"/>
  <c r="C122" i="1"/>
  <c r="C121" i="1"/>
  <c r="C25" i="1"/>
  <c r="C27" i="1" s="1"/>
  <c r="G25" i="1"/>
  <c r="G122" i="1"/>
  <c r="G121" i="1"/>
  <c r="J21" i="1"/>
  <c r="D67" i="1"/>
  <c r="H111" i="1"/>
  <c r="H112" i="1"/>
  <c r="J111" i="1"/>
  <c r="C111" i="1"/>
  <c r="B112" i="1"/>
  <c r="J112" i="1"/>
  <c r="C119" i="1"/>
  <c r="B21" i="1"/>
  <c r="I47" i="1"/>
  <c r="E67" i="1"/>
  <c r="D21" i="1"/>
  <c r="B47" i="1"/>
  <c r="F67" i="1"/>
  <c r="I112" i="1"/>
  <c r="G67" i="1"/>
  <c r="F21" i="1"/>
  <c r="D47" i="1"/>
  <c r="E109" i="1"/>
  <c r="D111" i="1"/>
  <c r="C112" i="1"/>
  <c r="E21" i="1"/>
  <c r="E47" i="1"/>
  <c r="F109" i="1"/>
  <c r="I122" i="1" l="1"/>
  <c r="K21" i="5"/>
  <c r="K22" i="5" s="1"/>
  <c r="K36" i="5" s="1"/>
  <c r="F69" i="1"/>
  <c r="R90" i="2"/>
  <c r="R92" i="2" s="1"/>
  <c r="S90" i="2"/>
  <c r="T90" i="2" s="1"/>
  <c r="I121" i="1"/>
  <c r="G69" i="1"/>
  <c r="L25" i="3"/>
  <c r="H24" i="3"/>
  <c r="G21" i="5" s="1"/>
  <c r="G22" i="5" s="1"/>
  <c r="P106" i="2"/>
  <c r="Q104" i="2"/>
  <c r="Q106" i="2" s="1"/>
  <c r="J21" i="5"/>
  <c r="J22" i="5" s="1"/>
  <c r="J36" i="5" s="1"/>
  <c r="S106" i="2"/>
  <c r="T104" i="2"/>
  <c r="G28" i="5"/>
  <c r="M85" i="2"/>
  <c r="N82" i="2"/>
  <c r="I24" i="3"/>
  <c r="I25" i="3" s="1"/>
  <c r="M106" i="2"/>
  <c r="N104" i="2"/>
  <c r="S85" i="2"/>
  <c r="H121" i="1"/>
  <c r="H25" i="1"/>
  <c r="C69" i="1"/>
  <c r="B69" i="1"/>
  <c r="D69" i="1"/>
  <c r="E69" i="1"/>
  <c r="C102" i="1"/>
  <c r="C104" i="1" s="1"/>
  <c r="B104" i="1"/>
  <c r="I108" i="1"/>
  <c r="I123" i="1"/>
  <c r="I117" i="1"/>
  <c r="G26" i="1"/>
  <c r="G27" i="1" s="1"/>
  <c r="E25" i="1"/>
  <c r="E27" i="1" s="1"/>
  <c r="E122" i="1"/>
  <c r="E121" i="1"/>
  <c r="D121" i="1"/>
  <c r="D122" i="1"/>
  <c r="D25" i="1"/>
  <c r="D27" i="1" s="1"/>
  <c r="J122" i="1"/>
  <c r="J121" i="1"/>
  <c r="J25" i="1"/>
  <c r="C108" i="1"/>
  <c r="C117" i="1"/>
  <c r="C123" i="1"/>
  <c r="F25" i="1"/>
  <c r="F122" i="1"/>
  <c r="F121" i="1"/>
  <c r="B25" i="1"/>
  <c r="B27" i="1" s="1"/>
  <c r="B122" i="1"/>
  <c r="B121" i="1"/>
  <c r="S92" i="2" l="1"/>
  <c r="H21" i="5"/>
  <c r="H22" i="5" s="1"/>
  <c r="H36" i="5" s="1"/>
  <c r="H25" i="3"/>
  <c r="G36" i="5"/>
  <c r="G40" i="5" s="1"/>
  <c r="I21" i="5"/>
  <c r="I22" i="5" s="1"/>
  <c r="I36" i="5" s="1"/>
  <c r="N106" i="2"/>
  <c r="O104" i="2"/>
  <c r="O106" i="2" s="1"/>
  <c r="U104" i="2"/>
  <c r="T106" i="2"/>
  <c r="T92" i="2"/>
  <c r="U90" i="2"/>
  <c r="U92" i="2" s="1"/>
  <c r="U93" i="2" s="1"/>
  <c r="I15" i="4" s="1"/>
  <c r="N85" i="2"/>
  <c r="O82" i="2"/>
  <c r="H26" i="1"/>
  <c r="H27" i="1" s="1"/>
  <c r="D100" i="1"/>
  <c r="D102" i="1" s="1"/>
  <c r="E100" i="1" s="1"/>
  <c r="E102" i="1" s="1"/>
  <c r="J26" i="1"/>
  <c r="J27" i="1" s="1"/>
  <c r="F26" i="1"/>
  <c r="F27" i="1" s="1"/>
  <c r="D108" i="1"/>
  <c r="D117" i="1"/>
  <c r="D123" i="1"/>
  <c r="E117" i="1"/>
  <c r="E108" i="1"/>
  <c r="E123" i="1"/>
  <c r="G117" i="1"/>
  <c r="G108" i="1"/>
  <c r="G123" i="1"/>
  <c r="B123" i="1"/>
  <c r="B117" i="1"/>
  <c r="B108" i="1"/>
  <c r="V104" i="2" l="1"/>
  <c r="V106" i="2" s="1"/>
  <c r="U106" i="2"/>
  <c r="O85" i="2"/>
  <c r="P82" i="2"/>
  <c r="H38" i="5"/>
  <c r="H40" i="5" s="1"/>
  <c r="F19" i="4"/>
  <c r="G42" i="5"/>
  <c r="F28" i="4"/>
  <c r="F40" i="4" s="1"/>
  <c r="H108" i="1"/>
  <c r="H123" i="1"/>
  <c r="H117" i="1"/>
  <c r="D104" i="1"/>
  <c r="F117" i="1"/>
  <c r="F108" i="1"/>
  <c r="F123" i="1"/>
  <c r="F100" i="1"/>
  <c r="F102" i="1" s="1"/>
  <c r="E104" i="1"/>
  <c r="J123" i="1"/>
  <c r="J117" i="1"/>
  <c r="J108" i="1"/>
  <c r="P85" i="2" l="1"/>
  <c r="Q82" i="2"/>
  <c r="G19" i="4"/>
  <c r="H42" i="5"/>
  <c r="I38" i="5"/>
  <c r="I40" i="5" s="1"/>
  <c r="G28" i="4"/>
  <c r="G40" i="4" s="1"/>
  <c r="F104" i="1"/>
  <c r="G100" i="1"/>
  <c r="G102" i="1" s="1"/>
  <c r="H28" i="4" l="1"/>
  <c r="H40" i="4" s="1"/>
  <c r="I42" i="5"/>
  <c r="J38" i="5"/>
  <c r="J40" i="5" s="1"/>
  <c r="H19" i="4"/>
  <c r="T82" i="2"/>
  <c r="Q85" i="2"/>
  <c r="R82" i="2"/>
  <c r="G104" i="1"/>
  <c r="H100" i="1"/>
  <c r="H102" i="1" s="1"/>
  <c r="T85" i="2" l="1"/>
  <c r="J42" i="5"/>
  <c r="K38" i="5"/>
  <c r="K40" i="5" s="1"/>
  <c r="I19" i="4"/>
  <c r="I24" i="4" s="1"/>
  <c r="I28" i="4"/>
  <c r="I40" i="4" s="1"/>
  <c r="J28" i="4"/>
  <c r="J40" i="4" s="1"/>
  <c r="R87" i="2"/>
  <c r="R85" i="2"/>
  <c r="H104" i="1"/>
  <c r="I100" i="1"/>
  <c r="I102" i="1" s="1"/>
  <c r="I43" i="4" l="1"/>
  <c r="J43" i="5" s="1"/>
  <c r="R91" i="2"/>
  <c r="R93" i="2" s="1"/>
  <c r="F15" i="4" s="1"/>
  <c r="F24" i="4" s="1"/>
  <c r="F43" i="4" s="1"/>
  <c r="G43" i="5" s="1"/>
  <c r="S87" i="2"/>
  <c r="J19" i="4"/>
  <c r="J24" i="4" s="1"/>
  <c r="J43" i="4" s="1"/>
  <c r="K43" i="5" s="1"/>
  <c r="K42" i="5"/>
  <c r="I104" i="1"/>
  <c r="J100" i="1"/>
  <c r="J102" i="1" s="1"/>
  <c r="J104" i="1" s="1"/>
  <c r="S91" i="2" l="1"/>
  <c r="S93" i="2" s="1"/>
  <c r="G15" i="4" s="1"/>
  <c r="G24" i="4" s="1"/>
  <c r="G43" i="4" s="1"/>
  <c r="H43" i="5" s="1"/>
  <c r="T87" i="2"/>
  <c r="T91" i="2" s="1"/>
  <c r="T93" i="2" s="1"/>
  <c r="H15" i="4" s="1"/>
  <c r="H24" i="4" s="1"/>
  <c r="H43" i="4" s="1"/>
  <c r="I4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Charles Cele</author>
  </authors>
  <commentList>
    <comment ref="A19" authorId="0" shapeId="0" xr:uid="{C3F65B61-58B3-4962-AB35-E3A07E435CFA}">
      <text>
        <r>
          <rPr>
            <b/>
            <sz val="9"/>
            <color indexed="81"/>
            <rFont val="Tahoma"/>
            <family val="2"/>
          </rPr>
          <t>Charles Cele:</t>
        </r>
        <r>
          <rPr>
            <sz val="9"/>
            <color indexed="81"/>
            <rFont val="Tahoma"/>
            <family val="2"/>
          </rPr>
          <t xml:space="preserve">
Excluding depreciation and amortisation.</t>
        </r>
      </text>
    </comment>
    <comment ref="A113" authorId="0" shapeId="0" xr:uid="{90F045A4-B272-42D1-95AA-37798A6D9D25}">
      <text>
        <r>
          <rPr>
            <b/>
            <sz val="9"/>
            <color indexed="81"/>
            <rFont val="Tahoma"/>
            <family val="2"/>
          </rPr>
          <t>Charles Cele:</t>
        </r>
        <r>
          <rPr>
            <sz val="9"/>
            <color indexed="81"/>
            <rFont val="Tahoma"/>
            <family val="2"/>
          </rPr>
          <t xml:space="preserve">
debtor days measure how quickly a business gets paid. Average debtor days, also known as “day's sales in accounts receivable, (Accounts receivables ÷ credit sales) x 365 = debtor days</t>
        </r>
      </text>
    </comment>
  </commentList>
</comments>
</file>

<file path=xl/sharedStrings.xml><?xml version="1.0" encoding="utf-8"?>
<sst xmlns="http://schemas.openxmlformats.org/spreadsheetml/2006/main" count="333" uniqueCount="210">
  <si>
    <t>Income Statement                                    </t>
  </si>
  <si>
    <t>Financial Analysis</t>
  </si>
  <si>
    <t>Amounts in Rand    </t>
  </si>
  <si>
    <t>Actuals (History)</t>
  </si>
  <si>
    <t>Budget (Projections)</t>
  </si>
  <si>
    <t>Financial Year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</si>
  <si>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</si>
  <si>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</si>
  <si>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</si>
  <si>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</si>
  <si>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</si>
  <si>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</si>
  <si>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</si>
  <si>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</si>
  <si>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</si>
  <si>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Revenue</t>
  </si>
  <si>
    <t>Cost of sales</t>
  </si>
  <si>
    <t>Gross Profit</t>
  </si>
  <si>
    <t>Administrative expenses</t>
  </si>
  <si>
    <t xml:space="preserve">                    -   </t>
  </si>
  <si>
    <t>Other Operating Expenses (Excl depreciation &amp; amortisation)</t>
  </si>
  <si>
    <t>Salaries &amp; Staff Cost</t>
  </si>
  <si>
    <t>EBITDA</t>
  </si>
  <si>
    <t>Interest Income</t>
  </si>
  <si>
    <t>Finances Cost</t>
  </si>
  <si>
    <t>Depreciation &amp; Amortisation</t>
  </si>
  <si>
    <t>Profit before tax</t>
  </si>
  <si>
    <t>Income tax expense</t>
  </si>
  <si>
    <t>Profit/(Loss) for the period</t>
  </si>
  <si>
    <t>Balance Sheet                                 </t>
  </si>
  <si>
    <t>                                                                     </t>
  </si>
  <si>
    <t>Assets</t>
  </si>
  <si>
    <t>Non-Currents Assets</t>
  </si>
  <si>
    <t xml:space="preserve">  Property Plant and Equipment's</t>
  </si>
  <si>
    <t xml:space="preserve">  Intangible assets</t>
  </si>
  <si>
    <t xml:space="preserve">  Long term investments</t>
  </si>
  <si>
    <t xml:space="preserve">  Deferred Tax Asset</t>
  </si>
  <si>
    <t xml:space="preserve"> Current Assets</t>
  </si>
  <si>
    <t xml:space="preserve">   Cash and Cash Equivalent</t>
  </si>
  <si>
    <t xml:space="preserve">   Trade Receivables</t>
  </si>
  <si>
    <t xml:space="preserve">   Inventory</t>
  </si>
  <si>
    <t xml:space="preserve">   Investments</t>
  </si>
  <si>
    <t xml:space="preserve">   Assets Held for Sale</t>
  </si>
  <si>
    <t>Total Assets</t>
  </si>
  <si>
    <t>Equities and Liabilities</t>
  </si>
  <si>
    <t xml:space="preserve"> Equities</t>
  </si>
  <si>
    <t xml:space="preserve">  Share Capital</t>
  </si>
  <si>
    <t xml:space="preserve">  Retained Earnings</t>
  </si>
  <si>
    <t xml:space="preserve">  Shareholders Loan</t>
  </si>
  <si>
    <t xml:space="preserve">  Other Non-distributable Reserves</t>
  </si>
  <si>
    <t>Liabilities</t>
  </si>
  <si>
    <t xml:space="preserve">  Long Term Portion of Loan</t>
  </si>
  <si>
    <t xml:space="preserve">  Deferred Tax Liability</t>
  </si>
  <si>
    <t>Current Liabilities</t>
  </si>
  <si>
    <t xml:space="preserve">  Short Term Portion of Loan</t>
  </si>
  <si>
    <t xml:space="preserve">  Tax Payables </t>
  </si>
  <si>
    <t xml:space="preserve">  Trade Payables</t>
  </si>
  <si>
    <t>Total Equities and Liabilities</t>
  </si>
  <si>
    <t>Check</t>
  </si>
  <si>
    <t>Appendix E</t>
  </si>
  <si>
    <t>Bokamoso Advisory Services (Pty) Ltd</t>
  </si>
  <si>
    <t>Financial Statements for the Year ended 28 Feb 2021</t>
  </si>
  <si>
    <t>Cash Flow Statement</t>
  </si>
  <si>
    <t>Cash flows from operating activities</t>
  </si>
  <si>
    <t>Cash receipts from customers</t>
  </si>
  <si>
    <t>Cash paid to suppliers and employees</t>
  </si>
  <si>
    <t>Cash generated from operations</t>
  </si>
  <si>
    <t>Interested Received</t>
  </si>
  <si>
    <t>Interest Paid</t>
  </si>
  <si>
    <t>Income taxes paid</t>
  </si>
  <si>
    <t>Net cash from operating activities</t>
  </si>
  <si>
    <t>Cash flows from investing activities</t>
  </si>
  <si>
    <t>Purchase of property, plant and equipment</t>
  </si>
  <si>
    <t>Proceeds from sale of equipment</t>
  </si>
  <si>
    <t>Acquisition of portfolio investments</t>
  </si>
  <si>
    <t>Net cash used in investing activities</t>
  </si>
  <si>
    <t>Cash flows from financing activities</t>
  </si>
  <si>
    <t>Proceeds from issue of share capital (Equity Investor)</t>
  </si>
  <si>
    <t>Proceeds from long-term borrowings (Debt Investor)</t>
  </si>
  <si>
    <t>Shareholder Loans/(Repayments)</t>
  </si>
  <si>
    <t>Capital Repayments of Loans</t>
  </si>
  <si>
    <t>Net cash used in financing activities</t>
  </si>
  <si>
    <t>Net increase in cash and cash equivalents</t>
  </si>
  <si>
    <t>Cash and cash equivalents at beginning of period</t>
  </si>
  <si>
    <t>Cash and cash equivalents at end of period</t>
  </si>
  <si>
    <t>Cash Balance Control Total</t>
  </si>
  <si>
    <t>Financial Ratios</t>
  </si>
  <si>
    <t xml:space="preserve">Return on Equity (ROE) </t>
  </si>
  <si>
    <t>Debt Equity Ratio (Total liabilities)</t>
  </si>
  <si>
    <t>Liquidity Ratio</t>
  </si>
  <si>
    <t xml:space="preserve"> Current Ratio</t>
  </si>
  <si>
    <t xml:space="preserve"> Acid Test Ratio (Quick Ratio)</t>
  </si>
  <si>
    <t>Debtors Days</t>
  </si>
  <si>
    <t>Equity Investment Value</t>
  </si>
  <si>
    <t>Return on Investment (ROI)</t>
  </si>
  <si>
    <t>Sales Growth</t>
  </si>
  <si>
    <t>Gross profit margin</t>
  </si>
  <si>
    <t>Cost to Income ratio</t>
  </si>
  <si>
    <t>Operating margin. (EBITDA)</t>
  </si>
  <si>
    <t>Interest Cover Ratio</t>
  </si>
  <si>
    <t>Net Operating Profit Margin</t>
  </si>
  <si>
    <t>Notes/Comments</t>
  </si>
  <si>
    <t xml:space="preserve">Creditors Days </t>
  </si>
  <si>
    <t>Appendix B</t>
  </si>
  <si>
    <t xml:space="preserve">Actual </t>
  </si>
  <si>
    <t>Actual</t>
  </si>
  <si>
    <t>Budget/Projections</t>
  </si>
  <si>
    <t>BK Carriers (Pty) Ltd</t>
  </si>
  <si>
    <t>2017/18</t>
  </si>
  <si>
    <t>2018/19</t>
  </si>
  <si>
    <t>2019/20</t>
  </si>
  <si>
    <t>Total 2024/25</t>
  </si>
  <si>
    <t>2029/30</t>
  </si>
  <si>
    <t>Sales/Revenue</t>
  </si>
  <si>
    <t xml:space="preserve"> Sales Logistics - Long Haul</t>
  </si>
  <si>
    <t xml:space="preserve"> Sales Logistics - Short Haul</t>
  </si>
  <si>
    <t>Cost Of Sales</t>
  </si>
  <si>
    <t xml:space="preserve"> COS - Fuel</t>
  </si>
  <si>
    <t xml:space="preserve"> COS - Salaries &amp; Wages (Drivers)</t>
  </si>
  <si>
    <t xml:space="preserve">Gross Profit </t>
  </si>
  <si>
    <t>Expenses</t>
  </si>
  <si>
    <t xml:space="preserve"> CIPC Comp Reg Payments</t>
  </si>
  <si>
    <t xml:space="preserve"> Client Entertainment</t>
  </si>
  <si>
    <t xml:space="preserve"> Computer Exp</t>
  </si>
  <si>
    <t xml:space="preserve"> Consulting Fees</t>
  </si>
  <si>
    <t xml:space="preserve"> Donations</t>
  </si>
  <si>
    <t xml:space="preserve"> Electricity &amp; Water </t>
  </si>
  <si>
    <t xml:space="preserve"> Insurance </t>
  </si>
  <si>
    <t xml:space="preserve"> Interest Paid</t>
  </si>
  <si>
    <t xml:space="preserve"> Motor Vehicle Expenses</t>
  </si>
  <si>
    <t xml:space="preserve"> Rental Offices</t>
  </si>
  <si>
    <t xml:space="preserve"> Trainings &amp; Workshops</t>
  </si>
  <si>
    <t> Advertising</t>
  </si>
  <si>
    <t> Bank Charges</t>
  </si>
  <si>
    <t> Depreciation</t>
  </si>
  <si>
    <t> IT Services</t>
  </si>
  <si>
    <t> Printing &amp; Stationery</t>
  </si>
  <si>
    <t> Repairs &amp; Maintenance</t>
  </si>
  <si>
    <t> Salaries &amp; Wages</t>
  </si>
  <si>
    <t> Telephone &amp; Internet</t>
  </si>
  <si>
    <t> Travel &amp; Accommodation</t>
  </si>
  <si>
    <t xml:space="preserve">Net Profit Befor Tax </t>
  </si>
  <si>
    <t>Tax Expenses</t>
  </si>
  <si>
    <t xml:space="preserve">Net Profit After Tax </t>
  </si>
  <si>
    <t>Revenue Calculations</t>
  </si>
  <si>
    <t>Price per user</t>
  </si>
  <si>
    <t>Sales SMEs Uses</t>
  </si>
  <si>
    <t>Schools</t>
  </si>
  <si>
    <t>Sales Accountants/Bookkeepers</t>
  </si>
  <si>
    <t>Total Income</t>
  </si>
  <si>
    <t>Growth Rate SMEs</t>
  </si>
  <si>
    <t>Growth Rate Accountants/Bookkeepers</t>
  </si>
  <si>
    <t>Type of Users</t>
  </si>
  <si>
    <t>SMEs Not from Accounts &amp; Bookkeepers</t>
  </si>
  <si>
    <t>School</t>
  </si>
  <si>
    <t>Accounts &amp; Bookkeepers</t>
  </si>
  <si>
    <t xml:space="preserve"> - No of Accounts &amp; Bookkeepers</t>
  </si>
  <si>
    <t xml:space="preserve"> - Ave No Clients per Accountant/Bookkeeper</t>
  </si>
  <si>
    <t>Total Clients from Accounts &amp; Bookkeepers</t>
  </si>
  <si>
    <t>Total Number of Users</t>
  </si>
  <si>
    <t xml:space="preserve"> Rates &amp; Taxes</t>
  </si>
  <si>
    <t xml:space="preserve">CAPEX Budget </t>
  </si>
  <si>
    <t>Quantity</t>
  </si>
  <si>
    <t>Price</t>
  </si>
  <si>
    <t>HP Laptop</t>
  </si>
  <si>
    <t>Canon Printer</t>
  </si>
  <si>
    <t xml:space="preserve">Furniture </t>
  </si>
  <si>
    <t>Depreciation</t>
  </si>
  <si>
    <t>Computer Equipment Acc Dep</t>
  </si>
  <si>
    <t>Furniture &amp; Fittings  Acc Dep</t>
  </si>
  <si>
    <t>Computer Equipment Cost</t>
  </si>
  <si>
    <t>Furniture &amp; Fittings Cost</t>
  </si>
  <si>
    <t>CV</t>
  </si>
  <si>
    <t xml:space="preserve">Black Books Asset Management </t>
  </si>
  <si>
    <t>Software</t>
  </si>
  <si>
    <t xml:space="preserve">Marketing </t>
  </si>
  <si>
    <t>Compter Equipment</t>
  </si>
  <si>
    <t xml:space="preserve">Working Capital </t>
  </si>
  <si>
    <t>Sales person</t>
  </si>
  <si>
    <t>Accountant/Bookkeepers</t>
  </si>
  <si>
    <t>Receptionist</t>
  </si>
  <si>
    <t>Charles</t>
  </si>
  <si>
    <t>Appendix C</t>
  </si>
  <si>
    <t>Statement of Comprehensive Income                                             </t>
  </si>
  <si>
    <t>Actuals</t>
  </si>
  <si>
    <t>Current FY</t>
  </si>
  <si>
    <t>Budget</t>
  </si>
  <si>
    <t>Operating Expenses</t>
  </si>
  <si>
    <t xml:space="preserve">                   -   </t>
  </si>
  <si>
    <t>Appendix D</t>
  </si>
  <si>
    <t>Statement of Financial Position                                           </t>
  </si>
  <si>
    <t xml:space="preserve">  Property Plant and Equipments</t>
  </si>
  <si>
    <t xml:space="preserve">  Intangiable assets</t>
  </si>
  <si>
    <t xml:space="preserve">  Accumulated Reserves</t>
  </si>
  <si>
    <t>Business acquisitions, net of cash acquired</t>
  </si>
  <si>
    <t xml:space="preserve">Softeware Development </t>
  </si>
  <si>
    <t>Funds from Shareholds</t>
  </si>
  <si>
    <t>Loans Received</t>
  </si>
  <si>
    <t xml:space="preserve">Loan Repayment </t>
  </si>
  <si>
    <t>Notes to the Statement of Cash Flows</t>
  </si>
  <si>
    <t>Profit before taxation</t>
  </si>
  <si>
    <t>Adjustments for:</t>
  </si>
  <si>
    <t>Investment income</t>
  </si>
  <si>
    <t>Interest expense</t>
  </si>
  <si>
    <t>Profit / (Loss) on the sale of property, plant &amp; equipment</t>
  </si>
  <si>
    <t>Working capital changes:</t>
  </si>
  <si>
    <t>(Increase) / Decrease in trade and other receivables</t>
  </si>
  <si>
    <t>(Increase) / Decrease in inventories</t>
  </si>
  <si>
    <t>Increase / (Decrease) in trade payables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</si>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</sst>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 * #,##0_ ;_ * \-#,##0_ ;_ * &quot;-&quot;??_ ;_ @_ "/>
    <numFmt numFmtId="166" formatCode="_-* #,##0_-;\-* #,##0_-;_-* &quot;-&quot;??_-;_-@_-"/>
    <numFmt numFmtId="167" formatCode="_ * #,##0.00_ ;_ * \-#,##0.00_ ;_ * &quot;-&quot;??_ ;_ @_ "/>
    <numFmt numFmtId="168" formatCode="_ * #,##0_ ;_ * \(#,##0\)_ ;_ * &quot;-&quot;??_ ;_ @_ "/>
    <numFmt numFmtId="169" formatCode="_ * #,##0.00_ ;_ * \(#,##0.00\)_ ;_ * &quot;-&quot;??_ ;_ @_ "/>
    <numFmt numFmtId="170" formatCode="_(* #,##0_);_(* \(#,##0\);_(* &quot;-&quot;??_);_(@_)"/>
  </numFmts>
  <fonts count="3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b/>
      <sz val="11"/>
      <name val="Times New Roman"/>
      <family val="1"/>
    </font>
    <font>
      <sz val="10"/>
      <color rgb="FF000000"/>
      <name val="Times New Roman"/>
      <family val="1"/>
    </font>
    <font>
      <sz val="8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Calibri"/>
      <family val="2"/>
    </font>
    <font>
      <b/>
      <i/>
      <sz val="12"/>
      <name val="Times New Roman"/>
      <family val="1"/>
    </font>
    <font>
      <sz val="9"/>
      <color indexed="53"/>
      <name val="Times New Roman"/>
      <family val="1"/>
    </font>
    <font>
      <sz val="9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sz val="10"/>
      <name val="Calibri"/>
      <family val="2"/>
      <scheme val="minor"/>
    </font>
    <font>
      <sz val="12"/>
      <color indexed="53"/>
      <name val="Times New Roman"/>
      <family val="1"/>
    </font>
    <font>
      <b/>
      <sz val="12"/>
      <color indexed="17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7D700"/>
        <bgColor indexed="64"/>
      </patternFill>
    </fill>
  </fills>
  <borders count="3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2" fillId="0" borderId="0"/>
    <xf numFmtId="0" fontId="21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0" fontId="29" fillId="0" borderId="0"/>
  </cellStyleXfs>
  <cellXfs count="510">
    <xf numFmtId="0" fontId="0" fillId="0" borderId="0" xfId="0"/>
    <xf numFmtId="0" fontId="4" fillId="2" borderId="0" xfId="0" applyFont="1" applyFill="1"/>
    <xf numFmtId="0" fontId="4" fillId="0" borderId="0" xfId="0" applyFont="1"/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2" borderId="0" xfId="0" applyFont="1" applyFill="1"/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165" fontId="5" fillId="3" borderId="5" xfId="1" applyNumberFormat="1" applyFont="1" applyFill="1" applyBorder="1" applyAlignment="1">
      <alignment horizontal="center" vertical="center"/>
    </xf>
    <xf numFmtId="165" fontId="8" fillId="5" borderId="6" xfId="3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165" fontId="5" fillId="3" borderId="6" xfId="1" applyNumberFormat="1" applyFont="1" applyFill="1" applyBorder="1" applyAlignment="1">
      <alignment horizontal="center" vertical="center"/>
    </xf>
    <xf numFmtId="166" fontId="5" fillId="4" borderId="0" xfId="0" applyNumberFormat="1" applyFont="1" applyFill="1" applyAlignment="1">
      <alignment horizontal="center"/>
    </xf>
    <xf numFmtId="166" fontId="5" fillId="4" borderId="6" xfId="0" applyNumberFormat="1" applyFont="1" applyFill="1" applyBorder="1" applyAlignment="1">
      <alignment horizontal="center"/>
    </xf>
    <xf numFmtId="166" fontId="5" fillId="4" borderId="7" xfId="0" applyNumberFormat="1" applyFont="1" applyFill="1" applyBorder="1" applyAlignment="1">
      <alignment horizontal="center"/>
    </xf>
    <xf numFmtId="0" fontId="6" fillId="2" borderId="8" xfId="0" applyFont="1" applyFill="1" applyBorder="1"/>
    <xf numFmtId="168" fontId="10" fillId="3" borderId="9" xfId="4" applyNumberFormat="1" applyFont="1" applyFill="1" applyBorder="1" applyProtection="1">
      <protection hidden="1"/>
    </xf>
    <xf numFmtId="168" fontId="10" fillId="5" borderId="10" xfId="4" applyNumberFormat="1" applyFont="1" applyFill="1" applyBorder="1" applyProtection="1">
      <protection hidden="1"/>
    </xf>
    <xf numFmtId="168" fontId="10" fillId="3" borderId="8" xfId="4" applyNumberFormat="1" applyFont="1" applyFill="1" applyBorder="1" applyProtection="1">
      <protection hidden="1"/>
    </xf>
    <xf numFmtId="168" fontId="10" fillId="3" borderId="10" xfId="4" applyNumberFormat="1" applyFont="1" applyFill="1" applyBorder="1" applyProtection="1">
      <protection hidden="1"/>
    </xf>
    <xf numFmtId="168" fontId="11" fillId="4" borderId="8" xfId="4" applyNumberFormat="1" applyFont="1" applyFill="1" applyBorder="1" applyProtection="1">
      <protection hidden="1"/>
    </xf>
    <xf numFmtId="168" fontId="11" fillId="4" borderId="10" xfId="4" applyNumberFormat="1" applyFont="1" applyFill="1" applyBorder="1" applyProtection="1">
      <protection hidden="1"/>
    </xf>
    <xf numFmtId="168" fontId="11" fillId="4" borderId="11" xfId="4" applyNumberFormat="1" applyFont="1" applyFill="1" applyBorder="1" applyProtection="1">
      <protection hidden="1"/>
    </xf>
    <xf numFmtId="165" fontId="5" fillId="4" borderId="0" xfId="1" applyNumberFormat="1" applyFont="1" applyFill="1" applyBorder="1" applyAlignment="1">
      <alignment horizontal="center" vertical="center"/>
    </xf>
    <xf numFmtId="165" fontId="5" fillId="4" borderId="6" xfId="1" applyNumberFormat="1" applyFont="1" applyFill="1" applyBorder="1" applyAlignment="1">
      <alignment horizontal="center" vertical="center"/>
    </xf>
    <xf numFmtId="165" fontId="5" fillId="4" borderId="7" xfId="1" applyNumberFormat="1" applyFont="1" applyFill="1" applyBorder="1" applyAlignment="1">
      <alignment horizontal="center" vertical="center"/>
    </xf>
    <xf numFmtId="165" fontId="6" fillId="3" borderId="5" xfId="1" applyNumberFormat="1" applyFont="1" applyFill="1" applyBorder="1" applyAlignment="1">
      <alignment horizontal="center" vertical="center"/>
    </xf>
    <xf numFmtId="165" fontId="12" fillId="5" borderId="6" xfId="3" applyNumberFormat="1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/>
    </xf>
    <xf numFmtId="166" fontId="6" fillId="3" borderId="6" xfId="0" applyNumberFormat="1" applyFont="1" applyFill="1" applyBorder="1" applyAlignment="1">
      <alignment horizontal="center"/>
    </xf>
    <xf numFmtId="166" fontId="6" fillId="4" borderId="0" xfId="0" applyNumberFormat="1" applyFont="1" applyFill="1" applyAlignment="1">
      <alignment horizontal="center"/>
    </xf>
    <xf numFmtId="166" fontId="6" fillId="4" borderId="6" xfId="0" applyNumberFormat="1" applyFont="1" applyFill="1" applyBorder="1" applyAlignment="1">
      <alignment horizontal="center"/>
    </xf>
    <xf numFmtId="166" fontId="6" fillId="4" borderId="7" xfId="0" applyNumberFormat="1" applyFont="1" applyFill="1" applyBorder="1" applyAlignment="1">
      <alignment horizontal="center"/>
    </xf>
    <xf numFmtId="168" fontId="11" fillId="3" borderId="5" xfId="4" applyNumberFormat="1" applyFont="1" applyFill="1" applyBorder="1" applyProtection="1">
      <protection hidden="1"/>
    </xf>
    <xf numFmtId="168" fontId="11" fillId="5" borderId="6" xfId="4" applyNumberFormat="1" applyFont="1" applyFill="1" applyBorder="1" applyProtection="1">
      <protection hidden="1"/>
    </xf>
    <xf numFmtId="168" fontId="11" fillId="3" borderId="0" xfId="4" applyNumberFormat="1" applyFont="1" applyFill="1" applyBorder="1" applyProtection="1">
      <protection hidden="1"/>
    </xf>
    <xf numFmtId="168" fontId="11" fillId="3" borderId="6" xfId="4" applyNumberFormat="1" applyFont="1" applyFill="1" applyBorder="1" applyProtection="1">
      <protection hidden="1"/>
    </xf>
    <xf numFmtId="168" fontId="11" fillId="4" borderId="0" xfId="4" applyNumberFormat="1" applyFont="1" applyFill="1" applyBorder="1" applyProtection="1">
      <protection hidden="1"/>
    </xf>
    <xf numFmtId="168" fontId="11" fillId="4" borderId="6" xfId="4" applyNumberFormat="1" applyFont="1" applyFill="1" applyBorder="1" applyProtection="1">
      <protection hidden="1"/>
    </xf>
    <xf numFmtId="168" fontId="11" fillId="4" borderId="7" xfId="4" applyNumberFormat="1" applyFont="1" applyFill="1" applyBorder="1" applyProtection="1">
      <protection hidden="1"/>
    </xf>
    <xf numFmtId="168" fontId="13" fillId="3" borderId="5" xfId="4" applyNumberFormat="1" applyFont="1" applyFill="1" applyBorder="1" applyProtection="1">
      <protection hidden="1"/>
    </xf>
    <xf numFmtId="168" fontId="13" fillId="5" borderId="6" xfId="4" applyNumberFormat="1" applyFont="1" applyFill="1" applyBorder="1" applyProtection="1">
      <protection hidden="1"/>
    </xf>
    <xf numFmtId="168" fontId="13" fillId="3" borderId="0" xfId="4" applyNumberFormat="1" applyFont="1" applyFill="1" applyBorder="1" applyProtection="1">
      <protection hidden="1"/>
    </xf>
    <xf numFmtId="168" fontId="13" fillId="3" borderId="6" xfId="4" applyNumberFormat="1" applyFont="1" applyFill="1" applyBorder="1" applyProtection="1">
      <protection hidden="1"/>
    </xf>
    <xf numFmtId="168" fontId="13" fillId="4" borderId="0" xfId="4" applyNumberFormat="1" applyFont="1" applyFill="1" applyBorder="1" applyProtection="1">
      <protection hidden="1"/>
    </xf>
    <xf numFmtId="168" fontId="13" fillId="4" borderId="6" xfId="4" applyNumberFormat="1" applyFont="1" applyFill="1" applyBorder="1" applyProtection="1">
      <protection hidden="1"/>
    </xf>
    <xf numFmtId="168" fontId="13" fillId="4" borderId="7" xfId="4" applyNumberFormat="1" applyFont="1" applyFill="1" applyBorder="1" applyProtection="1">
      <protection hidden="1"/>
    </xf>
    <xf numFmtId="168" fontId="10" fillId="3" borderId="5" xfId="4" applyNumberFormat="1" applyFont="1" applyFill="1" applyBorder="1" applyProtection="1">
      <protection hidden="1"/>
    </xf>
    <xf numFmtId="168" fontId="10" fillId="5" borderId="6" xfId="4" applyNumberFormat="1" applyFont="1" applyFill="1" applyBorder="1" applyProtection="1">
      <protection hidden="1"/>
    </xf>
    <xf numFmtId="168" fontId="10" fillId="3" borderId="0" xfId="4" applyNumberFormat="1" applyFont="1" applyFill="1" applyBorder="1" applyProtection="1">
      <protection hidden="1"/>
    </xf>
    <xf numFmtId="168" fontId="13" fillId="3" borderId="9" xfId="4" applyNumberFormat="1" applyFont="1" applyFill="1" applyBorder="1" applyProtection="1">
      <protection hidden="1"/>
    </xf>
    <xf numFmtId="168" fontId="13" fillId="3" borderId="10" xfId="4" applyNumberFormat="1" applyFont="1" applyFill="1" applyBorder="1" applyProtection="1">
      <protection hidden="1"/>
    </xf>
    <xf numFmtId="168" fontId="13" fillId="3" borderId="3" xfId="4" applyNumberFormat="1" applyFont="1" applyFill="1" applyBorder="1" applyProtection="1">
      <protection hidden="1"/>
    </xf>
    <xf numFmtId="168" fontId="13" fillId="4" borderId="8" xfId="4" applyNumberFormat="1" applyFont="1" applyFill="1" applyBorder="1" applyProtection="1">
      <protection hidden="1"/>
    </xf>
    <xf numFmtId="168" fontId="13" fillId="4" borderId="10" xfId="4" applyNumberFormat="1" applyFont="1" applyFill="1" applyBorder="1" applyProtection="1">
      <protection hidden="1"/>
    </xf>
    <xf numFmtId="168" fontId="13" fillId="4" borderId="11" xfId="4" applyNumberFormat="1" applyFont="1" applyFill="1" applyBorder="1" applyProtection="1">
      <protection hidden="1"/>
    </xf>
    <xf numFmtId="168" fontId="10" fillId="5" borderId="0" xfId="4" applyNumberFormat="1" applyFont="1" applyFill="1" applyProtection="1">
      <protection hidden="1"/>
    </xf>
    <xf numFmtId="168" fontId="10" fillId="4" borderId="0" xfId="4" applyNumberFormat="1" applyFont="1" applyFill="1" applyBorder="1" applyProtection="1">
      <protection hidden="1"/>
    </xf>
    <xf numFmtId="168" fontId="13" fillId="5" borderId="12" xfId="4" applyNumberFormat="1" applyFont="1" applyFill="1" applyBorder="1" applyProtection="1">
      <protection hidden="1"/>
    </xf>
    <xf numFmtId="168" fontId="13" fillId="3" borderId="12" xfId="4" applyNumberFormat="1" applyFont="1" applyFill="1" applyBorder="1" applyProtection="1">
      <protection hidden="1"/>
    </xf>
    <xf numFmtId="168" fontId="13" fillId="4" borderId="12" xfId="4" applyNumberFormat="1" applyFont="1" applyFill="1" applyBorder="1" applyProtection="1">
      <protection hidden="1"/>
    </xf>
    <xf numFmtId="0" fontId="6" fillId="2" borderId="0" xfId="0" applyFont="1" applyFill="1" applyAlignment="1">
      <alignment horizontal="left"/>
    </xf>
    <xf numFmtId="0" fontId="4" fillId="3" borderId="0" xfId="0" applyFont="1" applyFill="1"/>
    <xf numFmtId="0" fontId="4" fillId="4" borderId="0" xfId="0" applyFont="1" applyFill="1"/>
    <xf numFmtId="165" fontId="5" fillId="3" borderId="0" xfId="0" applyNumberFormat="1" applyFont="1" applyFill="1"/>
    <xf numFmtId="166" fontId="5" fillId="3" borderId="0" xfId="1" applyNumberFormat="1" applyFont="1" applyFill="1" applyAlignment="1">
      <alignment horizontal="center"/>
    </xf>
    <xf numFmtId="166" fontId="5" fillId="4" borderId="0" xfId="1" applyNumberFormat="1" applyFont="1" applyFill="1"/>
    <xf numFmtId="165" fontId="6" fillId="3" borderId="13" xfId="1" applyNumberFormat="1" applyFont="1" applyFill="1" applyBorder="1"/>
    <xf numFmtId="166" fontId="6" fillId="4" borderId="14" xfId="1" applyNumberFormat="1" applyFont="1" applyFill="1" applyBorder="1" applyAlignment="1">
      <alignment horizontal="center"/>
    </xf>
    <xf numFmtId="165" fontId="6" fillId="3" borderId="5" xfId="1" applyNumberFormat="1" applyFont="1" applyFill="1" applyBorder="1"/>
    <xf numFmtId="166" fontId="6" fillId="4" borderId="6" xfId="1" applyNumberFormat="1" applyFont="1" applyFill="1" applyBorder="1" applyAlignment="1">
      <alignment horizontal="center"/>
    </xf>
    <xf numFmtId="165" fontId="6" fillId="3" borderId="9" xfId="1" applyNumberFormat="1" applyFont="1" applyFill="1" applyBorder="1"/>
    <xf numFmtId="166" fontId="6" fillId="4" borderId="10" xfId="1" applyNumberFormat="1" applyFont="1" applyFill="1" applyBorder="1" applyAlignment="1">
      <alignment horizontal="center"/>
    </xf>
    <xf numFmtId="165" fontId="6" fillId="3" borderId="0" xfId="1" applyNumberFormat="1" applyFont="1" applyFill="1" applyBorder="1"/>
    <xf numFmtId="166" fontId="6" fillId="4" borderId="0" xfId="1" applyNumberFormat="1" applyFont="1" applyFill="1" applyBorder="1" applyAlignment="1">
      <alignment horizontal="center"/>
    </xf>
    <xf numFmtId="165" fontId="5" fillId="3" borderId="0" xfId="1" applyNumberFormat="1" applyFont="1" applyFill="1" applyBorder="1"/>
    <xf numFmtId="166" fontId="8" fillId="5" borderId="0" xfId="3" applyNumberFormat="1" applyFont="1" applyFill="1" applyBorder="1" applyAlignment="1">
      <alignment horizontal="center"/>
    </xf>
    <xf numFmtId="166" fontId="5" fillId="4" borderId="0" xfId="1" applyNumberFormat="1" applyFont="1" applyFill="1" applyBorder="1" applyAlignment="1">
      <alignment horizontal="center"/>
    </xf>
    <xf numFmtId="166" fontId="12" fillId="5" borderId="13" xfId="3" applyNumberFormat="1" applyFont="1" applyFill="1" applyBorder="1" applyAlignment="1">
      <alignment horizontal="center"/>
    </xf>
    <xf numFmtId="166" fontId="12" fillId="5" borderId="0" xfId="3" applyNumberFormat="1" applyFont="1" applyFill="1" applyAlignment="1">
      <alignment horizontal="center"/>
    </xf>
    <xf numFmtId="166" fontId="6" fillId="4" borderId="0" xfId="1" applyNumberFormat="1" applyFont="1" applyFill="1" applyAlignment="1">
      <alignment horizontal="center"/>
    </xf>
    <xf numFmtId="165" fontId="8" fillId="5" borderId="12" xfId="5" applyNumberFormat="1" applyFont="1" applyFill="1" applyBorder="1"/>
    <xf numFmtId="165" fontId="5" fillId="4" borderId="12" xfId="0" applyNumberFormat="1" applyFont="1" applyFill="1" applyBorder="1"/>
    <xf numFmtId="0" fontId="6" fillId="3" borderId="0" xfId="0" applyFont="1" applyFill="1"/>
    <xf numFmtId="0" fontId="12" fillId="5" borderId="0" xfId="5" applyFont="1" applyFill="1"/>
    <xf numFmtId="0" fontId="12" fillId="5" borderId="0" xfId="5" applyFont="1" applyFill="1" applyAlignment="1">
      <alignment horizontal="center"/>
    </xf>
    <xf numFmtId="165" fontId="6" fillId="3" borderId="14" xfId="1" applyNumberFormat="1" applyFont="1" applyFill="1" applyBorder="1"/>
    <xf numFmtId="166" fontId="12" fillId="5" borderId="14" xfId="3" applyNumberFormat="1" applyFont="1" applyFill="1" applyBorder="1" applyAlignment="1">
      <alignment horizontal="center"/>
    </xf>
    <xf numFmtId="166" fontId="12" fillId="5" borderId="15" xfId="3" applyNumberFormat="1" applyFont="1" applyFill="1" applyBorder="1" applyAlignment="1">
      <alignment horizontal="center"/>
    </xf>
    <xf numFmtId="166" fontId="6" fillId="4" borderId="15" xfId="1" applyNumberFormat="1" applyFont="1" applyFill="1" applyBorder="1" applyAlignment="1">
      <alignment horizontal="center"/>
    </xf>
    <xf numFmtId="166" fontId="4" fillId="4" borderId="14" xfId="0" applyNumberFormat="1" applyFont="1" applyFill="1" applyBorder="1"/>
    <xf numFmtId="165" fontId="6" fillId="3" borderId="6" xfId="1" applyNumberFormat="1" applyFont="1" applyFill="1" applyBorder="1"/>
    <xf numFmtId="166" fontId="12" fillId="5" borderId="5" xfId="3" applyNumberFormat="1" applyFont="1" applyFill="1" applyBorder="1" applyAlignment="1">
      <alignment horizontal="center"/>
    </xf>
    <xf numFmtId="166" fontId="12" fillId="5" borderId="6" xfId="3" applyNumberFormat="1" applyFont="1" applyFill="1" applyBorder="1" applyAlignment="1">
      <alignment horizontal="center"/>
    </xf>
    <xf numFmtId="166" fontId="12" fillId="5" borderId="0" xfId="3" applyNumberFormat="1" applyFont="1" applyFill="1" applyBorder="1" applyAlignment="1">
      <alignment horizontal="center"/>
    </xf>
    <xf numFmtId="166" fontId="4" fillId="4" borderId="6" xfId="0" applyNumberFormat="1" applyFont="1" applyFill="1" applyBorder="1"/>
    <xf numFmtId="165" fontId="6" fillId="3" borderId="10" xfId="1" applyNumberFormat="1" applyFont="1" applyFill="1" applyBorder="1"/>
    <xf numFmtId="166" fontId="12" fillId="5" borderId="9" xfId="3" applyNumberFormat="1" applyFont="1" applyFill="1" applyBorder="1" applyAlignment="1">
      <alignment horizontal="center"/>
    </xf>
    <xf numFmtId="166" fontId="12" fillId="5" borderId="10" xfId="3" applyNumberFormat="1" applyFont="1" applyFill="1" applyBorder="1" applyAlignment="1">
      <alignment horizontal="center"/>
    </xf>
    <xf numFmtId="166" fontId="12" fillId="5" borderId="8" xfId="3" applyNumberFormat="1" applyFont="1" applyFill="1" applyBorder="1" applyAlignment="1">
      <alignment horizontal="center"/>
    </xf>
    <xf numFmtId="166" fontId="6" fillId="4" borderId="8" xfId="1" applyNumberFormat="1" applyFont="1" applyFill="1" applyBorder="1" applyAlignment="1">
      <alignment horizontal="center"/>
    </xf>
    <xf numFmtId="166" fontId="12" fillId="6" borderId="0" xfId="3" applyNumberFormat="1" applyFont="1" applyFill="1" applyAlignment="1">
      <alignment horizontal="center"/>
    </xf>
    <xf numFmtId="0" fontId="14" fillId="0" borderId="0" xfId="0" applyFont="1"/>
    <xf numFmtId="166" fontId="12" fillId="6" borderId="14" xfId="3" applyNumberFormat="1" applyFont="1" applyFill="1" applyBorder="1" applyAlignment="1">
      <alignment horizontal="center"/>
    </xf>
    <xf numFmtId="166" fontId="12" fillId="6" borderId="6" xfId="3" applyNumberFormat="1" applyFont="1" applyFill="1" applyBorder="1" applyAlignment="1">
      <alignment horizontal="center"/>
    </xf>
    <xf numFmtId="166" fontId="12" fillId="6" borderId="10" xfId="3" applyNumberFormat="1" applyFont="1" applyFill="1" applyBorder="1" applyAlignment="1">
      <alignment horizontal="center"/>
    </xf>
    <xf numFmtId="166" fontId="8" fillId="5" borderId="0" xfId="3" applyNumberFormat="1" applyFont="1" applyFill="1" applyAlignment="1">
      <alignment horizontal="center"/>
    </xf>
    <xf numFmtId="166" fontId="8" fillId="6" borderId="0" xfId="3" applyNumberFormat="1" applyFont="1" applyFill="1" applyAlignment="1">
      <alignment horizontal="center"/>
    </xf>
    <xf numFmtId="164" fontId="4" fillId="3" borderId="14" xfId="1" applyFont="1" applyFill="1" applyBorder="1"/>
    <xf numFmtId="166" fontId="12" fillId="6" borderId="15" xfId="3" applyNumberFormat="1" applyFont="1" applyFill="1" applyBorder="1" applyAlignment="1">
      <alignment horizontal="center"/>
    </xf>
    <xf numFmtId="166" fontId="6" fillId="4" borderId="16" xfId="1" applyNumberFormat="1" applyFont="1" applyFill="1" applyBorder="1" applyAlignment="1">
      <alignment horizontal="center"/>
    </xf>
    <xf numFmtId="0" fontId="12" fillId="7" borderId="0" xfId="5" applyFont="1" applyFill="1"/>
    <xf numFmtId="164" fontId="4" fillId="4" borderId="7" xfId="1" applyFont="1" applyFill="1" applyBorder="1"/>
    <xf numFmtId="166" fontId="6" fillId="3" borderId="10" xfId="1" applyNumberFormat="1" applyFont="1" applyFill="1" applyBorder="1" applyAlignment="1">
      <alignment horizontal="center"/>
    </xf>
    <xf numFmtId="164" fontId="4" fillId="4" borderId="11" xfId="1" applyFont="1" applyFill="1" applyBorder="1"/>
    <xf numFmtId="166" fontId="6" fillId="3" borderId="0" xfId="1" applyNumberFormat="1" applyFont="1" applyFill="1" applyBorder="1" applyAlignment="1">
      <alignment horizontal="center"/>
    </xf>
    <xf numFmtId="165" fontId="5" fillId="3" borderId="12" xfId="0" applyNumberFormat="1" applyFont="1" applyFill="1" applyBorder="1"/>
    <xf numFmtId="0" fontId="15" fillId="2" borderId="0" xfId="0" applyFont="1" applyFill="1"/>
    <xf numFmtId="165" fontId="15" fillId="2" borderId="0" xfId="0" applyNumberFormat="1" applyFont="1" applyFill="1"/>
    <xf numFmtId="0" fontId="15" fillId="0" borderId="0" xfId="0" applyFont="1"/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/>
    <xf numFmtId="0" fontId="10" fillId="2" borderId="0" xfId="5" applyFont="1" applyFill="1" applyProtection="1">
      <protection hidden="1"/>
    </xf>
    <xf numFmtId="0" fontId="10" fillId="3" borderId="6" xfId="5" applyFont="1" applyFill="1" applyBorder="1" applyProtection="1">
      <protection hidden="1"/>
    </xf>
    <xf numFmtId="0" fontId="10" fillId="3" borderId="5" xfId="5" applyFont="1" applyFill="1" applyBorder="1" applyProtection="1">
      <protection hidden="1"/>
    </xf>
    <xf numFmtId="0" fontId="4" fillId="3" borderId="6" xfId="0" applyFont="1" applyFill="1" applyBorder="1"/>
    <xf numFmtId="169" fontId="19" fillId="3" borderId="0" xfId="4" applyNumberFormat="1" applyFont="1" applyFill="1" applyBorder="1" applyAlignment="1" applyProtection="1">
      <alignment horizontal="center"/>
      <protection hidden="1"/>
    </xf>
    <xf numFmtId="0" fontId="19" fillId="4" borderId="6" xfId="4" applyNumberFormat="1" applyFont="1" applyFill="1" applyBorder="1" applyAlignment="1" applyProtection="1">
      <alignment horizontal="center"/>
      <protection hidden="1"/>
    </xf>
    <xf numFmtId="0" fontId="19" fillId="4" borderId="0" xfId="4" applyNumberFormat="1" applyFont="1" applyFill="1" applyBorder="1" applyAlignment="1" applyProtection="1">
      <alignment horizontal="center"/>
      <protection hidden="1"/>
    </xf>
    <xf numFmtId="0" fontId="19" fillId="2" borderId="0" xfId="5" applyFont="1" applyFill="1" applyProtection="1">
      <protection hidden="1"/>
    </xf>
    <xf numFmtId="0" fontId="19" fillId="3" borderId="6" xfId="5" applyFont="1" applyFill="1" applyBorder="1" applyProtection="1">
      <protection hidden="1"/>
    </xf>
    <xf numFmtId="0" fontId="19" fillId="3" borderId="5" xfId="5" applyFont="1" applyFill="1" applyBorder="1" applyProtection="1">
      <protection hidden="1"/>
    </xf>
    <xf numFmtId="0" fontId="19" fillId="3" borderId="6" xfId="4" applyNumberFormat="1" applyFont="1" applyFill="1" applyBorder="1" applyAlignment="1" applyProtection="1">
      <alignment horizontal="center"/>
      <protection hidden="1"/>
    </xf>
    <xf numFmtId="0" fontId="19" fillId="3" borderId="0" xfId="4" applyNumberFormat="1" applyFont="1" applyFill="1" applyBorder="1" applyAlignment="1" applyProtection="1">
      <alignment horizontal="center"/>
      <protection hidden="1"/>
    </xf>
    <xf numFmtId="0" fontId="10" fillId="4" borderId="6" xfId="5" applyFont="1" applyFill="1" applyBorder="1"/>
    <xf numFmtId="0" fontId="10" fillId="4" borderId="0" xfId="5" applyFont="1" applyFill="1"/>
    <xf numFmtId="168" fontId="10" fillId="5" borderId="5" xfId="4" applyNumberFormat="1" applyFont="1" applyFill="1" applyBorder="1" applyProtection="1">
      <protection hidden="1"/>
    </xf>
    <xf numFmtId="168" fontId="10" fillId="5" borderId="0" xfId="4" applyNumberFormat="1" applyFont="1" applyFill="1" applyBorder="1" applyProtection="1">
      <protection hidden="1"/>
    </xf>
    <xf numFmtId="166" fontId="10" fillId="4" borderId="6" xfId="1" applyNumberFormat="1" applyFont="1" applyFill="1" applyBorder="1"/>
    <xf numFmtId="166" fontId="10" fillId="4" borderId="0" xfId="1" applyNumberFormat="1" applyFont="1" applyFill="1" applyBorder="1"/>
    <xf numFmtId="168" fontId="10" fillId="5" borderId="9" xfId="4" applyNumberFormat="1" applyFont="1" applyFill="1" applyBorder="1" applyProtection="1">
      <protection hidden="1"/>
    </xf>
    <xf numFmtId="168" fontId="10" fillId="5" borderId="8" xfId="4" applyNumberFormat="1" applyFont="1" applyFill="1" applyBorder="1" applyProtection="1">
      <protection hidden="1"/>
    </xf>
    <xf numFmtId="168" fontId="10" fillId="6" borderId="10" xfId="4" applyNumberFormat="1" applyFont="1" applyFill="1" applyBorder="1" applyProtection="1">
      <protection hidden="1"/>
    </xf>
    <xf numFmtId="168" fontId="10" fillId="6" borderId="8" xfId="4" applyNumberFormat="1" applyFont="1" applyFill="1" applyBorder="1" applyProtection="1">
      <protection hidden="1"/>
    </xf>
    <xf numFmtId="168" fontId="19" fillId="5" borderId="6" xfId="4" applyNumberFormat="1" applyFont="1" applyFill="1" applyBorder="1" applyProtection="1">
      <protection hidden="1"/>
    </xf>
    <xf numFmtId="168" fontId="19" fillId="5" borderId="5" xfId="4" applyNumberFormat="1" applyFont="1" applyFill="1" applyBorder="1" applyProtection="1">
      <protection hidden="1"/>
    </xf>
    <xf numFmtId="168" fontId="19" fillId="5" borderId="0" xfId="4" applyNumberFormat="1" applyFont="1" applyFill="1" applyBorder="1" applyProtection="1">
      <protection hidden="1"/>
    </xf>
    <xf numFmtId="168" fontId="19" fillId="6" borderId="6" xfId="4" applyNumberFormat="1" applyFont="1" applyFill="1" applyBorder="1" applyProtection="1">
      <protection hidden="1"/>
    </xf>
    <xf numFmtId="168" fontId="19" fillId="6" borderId="0" xfId="4" applyNumberFormat="1" applyFont="1" applyFill="1" applyBorder="1" applyProtection="1">
      <protection hidden="1"/>
    </xf>
    <xf numFmtId="0" fontId="20" fillId="2" borderId="0" xfId="0" applyFont="1" applyFill="1"/>
    <xf numFmtId="0" fontId="20" fillId="0" borderId="0" xfId="0" applyFont="1"/>
    <xf numFmtId="0" fontId="10" fillId="7" borderId="0" xfId="6" applyFont="1" applyFill="1" applyProtection="1">
      <protection hidden="1"/>
    </xf>
    <xf numFmtId="168" fontId="10" fillId="6" borderId="6" xfId="4" applyNumberFormat="1" applyFont="1" applyFill="1" applyBorder="1" applyProtection="1">
      <protection hidden="1"/>
    </xf>
    <xf numFmtId="168" fontId="10" fillId="6" borderId="0" xfId="4" applyNumberFormat="1" applyFont="1" applyFill="1" applyBorder="1" applyProtection="1">
      <protection hidden="1"/>
    </xf>
    <xf numFmtId="164" fontId="10" fillId="5" borderId="10" xfId="1" applyFont="1" applyFill="1" applyBorder="1" applyProtection="1">
      <protection hidden="1"/>
    </xf>
    <xf numFmtId="0" fontId="22" fillId="2" borderId="0" xfId="5" applyFont="1" applyFill="1" applyProtection="1">
      <protection hidden="1"/>
    </xf>
    <xf numFmtId="168" fontId="19" fillId="3" borderId="6" xfId="4" applyNumberFormat="1" applyFont="1" applyFill="1" applyBorder="1" applyProtection="1">
      <protection hidden="1"/>
    </xf>
    <xf numFmtId="168" fontId="19" fillId="3" borderId="5" xfId="4" applyNumberFormat="1" applyFont="1" applyFill="1" applyBorder="1" applyProtection="1">
      <protection hidden="1"/>
    </xf>
    <xf numFmtId="168" fontId="19" fillId="3" borderId="0" xfId="4" applyNumberFormat="1" applyFont="1" applyFill="1" applyBorder="1" applyProtection="1">
      <protection hidden="1"/>
    </xf>
    <xf numFmtId="168" fontId="19" fillId="4" borderId="6" xfId="4" applyNumberFormat="1" applyFont="1" applyFill="1" applyBorder="1" applyProtection="1">
      <protection hidden="1"/>
    </xf>
    <xf numFmtId="168" fontId="19" fillId="4" borderId="0" xfId="4" applyNumberFormat="1" applyFont="1" applyFill="1" applyBorder="1" applyProtection="1">
      <protection hidden="1"/>
    </xf>
    <xf numFmtId="0" fontId="10" fillId="2" borderId="0" xfId="5" applyFont="1" applyFill="1"/>
    <xf numFmtId="0" fontId="10" fillId="3" borderId="6" xfId="5" applyFont="1" applyFill="1" applyBorder="1"/>
    <xf numFmtId="0" fontId="10" fillId="3" borderId="5" xfId="5" applyFont="1" applyFill="1" applyBorder="1"/>
    <xf numFmtId="168" fontId="10" fillId="3" borderId="6" xfId="4" applyNumberFormat="1" applyFont="1" applyFill="1" applyBorder="1" applyProtection="1">
      <protection hidden="1"/>
    </xf>
    <xf numFmtId="168" fontId="10" fillId="3" borderId="6" xfId="5" applyNumberFormat="1" applyFont="1" applyFill="1" applyBorder="1"/>
    <xf numFmtId="168" fontId="10" fillId="3" borderId="0" xfId="5" applyNumberFormat="1" applyFont="1" applyFill="1"/>
    <xf numFmtId="170" fontId="10" fillId="3" borderId="6" xfId="1" applyNumberFormat="1" applyFont="1" applyFill="1" applyBorder="1" applyProtection="1">
      <protection hidden="1"/>
    </xf>
    <xf numFmtId="170" fontId="10" fillId="3" borderId="5" xfId="1" applyNumberFormat="1" applyFont="1" applyFill="1" applyBorder="1" applyProtection="1">
      <protection hidden="1"/>
    </xf>
    <xf numFmtId="170" fontId="10" fillId="3" borderId="0" xfId="1" applyNumberFormat="1" applyFont="1" applyFill="1" applyBorder="1" applyProtection="1">
      <protection hidden="1"/>
    </xf>
    <xf numFmtId="170" fontId="10" fillId="4" borderId="6" xfId="1" applyNumberFormat="1" applyFont="1" applyFill="1" applyBorder="1"/>
    <xf numFmtId="170" fontId="10" fillId="4" borderId="0" xfId="1" applyNumberFormat="1" applyFont="1" applyFill="1" applyBorder="1"/>
    <xf numFmtId="170" fontId="10" fillId="4" borderId="6" xfId="1" applyNumberFormat="1" applyFont="1" applyFill="1" applyBorder="1" applyProtection="1">
      <protection hidden="1"/>
    </xf>
    <xf numFmtId="170" fontId="10" fillId="4" borderId="0" xfId="1" applyNumberFormat="1" applyFont="1" applyFill="1" applyBorder="1" applyProtection="1">
      <protection hidden="1"/>
    </xf>
    <xf numFmtId="170" fontId="19" fillId="3" borderId="14" xfId="1" applyNumberFormat="1" applyFont="1" applyFill="1" applyBorder="1" applyProtection="1">
      <protection hidden="1"/>
    </xf>
    <xf numFmtId="170" fontId="19" fillId="3" borderId="13" xfId="1" applyNumberFormat="1" applyFont="1" applyFill="1" applyBorder="1" applyProtection="1">
      <protection hidden="1"/>
    </xf>
    <xf numFmtId="170" fontId="19" fillId="3" borderId="15" xfId="1" applyNumberFormat="1" applyFont="1" applyFill="1" applyBorder="1" applyProtection="1">
      <protection hidden="1"/>
    </xf>
    <xf numFmtId="170" fontId="19" fillId="4" borderId="14" xfId="1" applyNumberFormat="1" applyFont="1" applyFill="1" applyBorder="1" applyProtection="1">
      <protection hidden="1"/>
    </xf>
    <xf numFmtId="170" fontId="19" fillId="4" borderId="15" xfId="1" applyNumberFormat="1" applyFont="1" applyFill="1" applyBorder="1" applyProtection="1">
      <protection hidden="1"/>
    </xf>
    <xf numFmtId="170" fontId="10" fillId="3" borderId="6" xfId="1" applyNumberFormat="1" applyFont="1" applyFill="1" applyBorder="1"/>
    <xf numFmtId="170" fontId="10" fillId="3" borderId="5" xfId="1" applyNumberFormat="1" applyFont="1" applyFill="1" applyBorder="1"/>
    <xf numFmtId="170" fontId="10" fillId="3" borderId="0" xfId="1" applyNumberFormat="1" applyFont="1" applyFill="1" applyBorder="1"/>
    <xf numFmtId="170" fontId="19" fillId="3" borderId="6" xfId="1" applyNumberFormat="1" applyFont="1" applyFill="1" applyBorder="1" applyProtection="1">
      <protection hidden="1"/>
    </xf>
    <xf numFmtId="170" fontId="19" fillId="3" borderId="5" xfId="1" applyNumberFormat="1" applyFont="1" applyFill="1" applyBorder="1" applyProtection="1">
      <protection hidden="1"/>
    </xf>
    <xf numFmtId="167" fontId="19" fillId="4" borderId="6" xfId="4" applyFont="1" applyFill="1" applyBorder="1" applyProtection="1">
      <protection hidden="1"/>
    </xf>
    <xf numFmtId="167" fontId="19" fillId="4" borderId="0" xfId="4" applyFont="1" applyFill="1" applyBorder="1" applyProtection="1">
      <protection hidden="1"/>
    </xf>
    <xf numFmtId="166" fontId="19" fillId="3" borderId="6" xfId="1" applyNumberFormat="1" applyFont="1" applyFill="1" applyBorder="1" applyProtection="1">
      <protection hidden="1"/>
    </xf>
    <xf numFmtId="166" fontId="19" fillId="3" borderId="5" xfId="1" applyNumberFormat="1" applyFont="1" applyFill="1" applyBorder="1" applyProtection="1">
      <protection hidden="1"/>
    </xf>
    <xf numFmtId="0" fontId="4" fillId="3" borderId="17" xfId="0" applyFont="1" applyFill="1" applyBorder="1"/>
    <xf numFmtId="168" fontId="4" fillId="3" borderId="17" xfId="0" applyNumberFormat="1" applyFont="1" applyFill="1" applyBorder="1"/>
    <xf numFmtId="168" fontId="4" fillId="3" borderId="18" xfId="0" applyNumberFormat="1" applyFont="1" applyFill="1" applyBorder="1"/>
    <xf numFmtId="0" fontId="4" fillId="4" borderId="17" xfId="0" applyFont="1" applyFill="1" applyBorder="1"/>
    <xf numFmtId="0" fontId="4" fillId="4" borderId="18" xfId="0" applyFont="1" applyFill="1" applyBorder="1"/>
    <xf numFmtId="168" fontId="19" fillId="3" borderId="10" xfId="4" applyNumberFormat="1" applyFont="1" applyFill="1" applyBorder="1" applyProtection="1">
      <protection hidden="1"/>
    </xf>
    <xf numFmtId="168" fontId="19" fillId="3" borderId="9" xfId="4" applyNumberFormat="1" applyFont="1" applyFill="1" applyBorder="1" applyProtection="1">
      <protection hidden="1"/>
    </xf>
    <xf numFmtId="168" fontId="19" fillId="3" borderId="8" xfId="4" applyNumberFormat="1" applyFont="1" applyFill="1" applyBorder="1" applyProtection="1">
      <protection hidden="1"/>
    </xf>
    <xf numFmtId="168" fontId="19" fillId="4" borderId="10" xfId="4" applyNumberFormat="1" applyFont="1" applyFill="1" applyBorder="1" applyProtection="1">
      <protection hidden="1"/>
    </xf>
    <xf numFmtId="168" fontId="19" fillId="4" borderId="8" xfId="4" applyNumberFormat="1" applyFont="1" applyFill="1" applyBorder="1" applyProtection="1">
      <protection hidden="1"/>
    </xf>
    <xf numFmtId="168" fontId="19" fillId="2" borderId="0" xfId="4" applyNumberFormat="1" applyFont="1" applyFill="1" applyProtection="1">
      <protection hidden="1"/>
    </xf>
    <xf numFmtId="169" fontId="19" fillId="2" borderId="0" xfId="4" applyNumberFormat="1" applyFont="1" applyFill="1" applyBorder="1" applyProtection="1">
      <protection hidden="1"/>
    </xf>
    <xf numFmtId="167" fontId="19" fillId="2" borderId="0" xfId="4" applyFont="1" applyFill="1" applyProtection="1">
      <protection hidden="1"/>
    </xf>
    <xf numFmtId="0" fontId="23" fillId="2" borderId="0" xfId="5" applyFont="1" applyFill="1" applyProtection="1">
      <protection hidden="1"/>
    </xf>
    <xf numFmtId="166" fontId="23" fillId="2" borderId="0" xfId="5" applyNumberFormat="1" applyFont="1" applyFill="1" applyProtection="1">
      <protection hidden="1"/>
    </xf>
    <xf numFmtId="0" fontId="24" fillId="2" borderId="0" xfId="0" applyFont="1" applyFill="1"/>
    <xf numFmtId="0" fontId="24" fillId="0" borderId="0" xfId="0" applyFont="1"/>
    <xf numFmtId="164" fontId="4" fillId="2" borderId="0" xfId="1" applyFont="1" applyFill="1"/>
    <xf numFmtId="0" fontId="20" fillId="2" borderId="19" xfId="0" applyFont="1" applyFill="1" applyBorder="1"/>
    <xf numFmtId="0" fontId="5" fillId="3" borderId="20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0" xfId="0" applyFont="1" applyFill="1" applyBorder="1" applyAlignment="1">
      <alignment vertical="center"/>
    </xf>
    <xf numFmtId="10" fontId="4" fillId="3" borderId="20" xfId="2" applyNumberFormat="1" applyFont="1" applyFill="1" applyBorder="1"/>
    <xf numFmtId="10" fontId="4" fillId="4" borderId="20" xfId="2" applyNumberFormat="1" applyFont="1" applyFill="1" applyBorder="1"/>
    <xf numFmtId="0" fontId="20" fillId="2" borderId="20" xfId="0" applyFont="1" applyFill="1" applyBorder="1" applyAlignment="1">
      <alignment vertical="center"/>
    </xf>
    <xf numFmtId="170" fontId="4" fillId="3" borderId="20" xfId="1" applyNumberFormat="1" applyFont="1" applyFill="1" applyBorder="1"/>
    <xf numFmtId="170" fontId="4" fillId="4" borderId="20" xfId="1" applyNumberFormat="1" applyFont="1" applyFill="1" applyBorder="1"/>
    <xf numFmtId="164" fontId="4" fillId="3" borderId="20" xfId="1" applyFont="1" applyFill="1" applyBorder="1"/>
    <xf numFmtId="164" fontId="4" fillId="4" borderId="20" xfId="1" applyFont="1" applyFill="1" applyBorder="1"/>
    <xf numFmtId="0" fontId="4" fillId="4" borderId="20" xfId="2" applyNumberFormat="1" applyFont="1" applyFill="1" applyBorder="1"/>
    <xf numFmtId="164" fontId="15" fillId="2" borderId="0" xfId="1" applyFont="1" applyFill="1"/>
    <xf numFmtId="166" fontId="5" fillId="4" borderId="0" xfId="1" applyNumberFormat="1" applyFont="1" applyFill="1" applyAlignment="1">
      <alignment horizontal="center"/>
    </xf>
    <xf numFmtId="0" fontId="4" fillId="3" borderId="20" xfId="1" applyNumberFormat="1" applyFont="1" applyFill="1" applyBorder="1"/>
    <xf numFmtId="0" fontId="16" fillId="2" borderId="0" xfId="7" applyFont="1" applyFill="1"/>
    <xf numFmtId="0" fontId="5" fillId="3" borderId="24" xfId="7" applyFont="1" applyFill="1" applyBorder="1"/>
    <xf numFmtId="0" fontId="5" fillId="8" borderId="22" xfId="7" applyFont="1" applyFill="1" applyBorder="1"/>
    <xf numFmtId="0" fontId="5" fillId="8" borderId="23" xfId="7" applyFont="1" applyFill="1" applyBorder="1"/>
    <xf numFmtId="0" fontId="6" fillId="0" borderId="0" xfId="7" applyFont="1"/>
    <xf numFmtId="0" fontId="5" fillId="2" borderId="0" xfId="7" applyFont="1" applyFill="1"/>
    <xf numFmtId="0" fontId="5" fillId="3" borderId="25" xfId="7" applyFont="1" applyFill="1" applyBorder="1" applyAlignment="1">
      <alignment horizontal="center"/>
    </xf>
    <xf numFmtId="17" fontId="5" fillId="3" borderId="25" xfId="7" applyNumberFormat="1" applyFont="1" applyFill="1" applyBorder="1"/>
    <xf numFmtId="17" fontId="5" fillId="8" borderId="25" xfId="7" applyNumberFormat="1" applyFont="1" applyFill="1" applyBorder="1"/>
    <xf numFmtId="0" fontId="5" fillId="9" borderId="25" xfId="7" applyFont="1" applyFill="1" applyBorder="1"/>
    <xf numFmtId="0" fontId="5" fillId="4" borderId="25" xfId="7" applyFont="1" applyFill="1" applyBorder="1" applyAlignment="1">
      <alignment horizontal="center"/>
    </xf>
    <xf numFmtId="0" fontId="5" fillId="0" borderId="0" xfId="7" applyFont="1"/>
    <xf numFmtId="0" fontId="5" fillId="3" borderId="0" xfId="7" applyFont="1" applyFill="1"/>
    <xf numFmtId="43" fontId="5" fillId="3" borderId="0" xfId="8" applyFont="1" applyFill="1"/>
    <xf numFmtId="43" fontId="5" fillId="8" borderId="0" xfId="8" applyFont="1" applyFill="1"/>
    <xf numFmtId="43" fontId="5" fillId="9" borderId="26" xfId="8" applyFont="1" applyFill="1" applyBorder="1"/>
    <xf numFmtId="43" fontId="5" fillId="4" borderId="26" xfId="8" applyFont="1" applyFill="1" applyBorder="1"/>
    <xf numFmtId="43" fontId="5" fillId="3" borderId="25" xfId="8" applyFont="1" applyFill="1" applyBorder="1"/>
    <xf numFmtId="43" fontId="5" fillId="8" borderId="25" xfId="8" applyFont="1" applyFill="1" applyBorder="1"/>
    <xf numFmtId="43" fontId="5" fillId="9" borderId="25" xfId="8" applyFont="1" applyFill="1" applyBorder="1"/>
    <xf numFmtId="43" fontId="5" fillId="4" borderId="25" xfId="8" applyFont="1" applyFill="1" applyBorder="1"/>
    <xf numFmtId="166" fontId="5" fillId="4" borderId="25" xfId="8" applyNumberFormat="1" applyFont="1" applyFill="1" applyBorder="1"/>
    <xf numFmtId="0" fontId="6" fillId="2" borderId="0" xfId="7" applyFont="1" applyFill="1"/>
    <xf numFmtId="43" fontId="6" fillId="3" borderId="27" xfId="8" applyFont="1" applyFill="1" applyBorder="1"/>
    <xf numFmtId="43" fontId="6" fillId="8" borderId="27" xfId="8" applyFont="1" applyFill="1" applyBorder="1"/>
    <xf numFmtId="43" fontId="6" fillId="9" borderId="27" xfId="8" applyFont="1" applyFill="1" applyBorder="1"/>
    <xf numFmtId="43" fontId="6" fillId="4" borderId="27" xfId="8" applyFont="1" applyFill="1" applyBorder="1"/>
    <xf numFmtId="166" fontId="6" fillId="4" borderId="27" xfId="8" applyNumberFormat="1" applyFont="1" applyFill="1" applyBorder="1"/>
    <xf numFmtId="43" fontId="6" fillId="3" borderId="26" xfId="8" applyFont="1" applyFill="1" applyBorder="1"/>
    <xf numFmtId="43" fontId="6" fillId="8" borderId="26" xfId="8" applyFont="1" applyFill="1" applyBorder="1"/>
    <xf numFmtId="43" fontId="6" fillId="9" borderId="26" xfId="8" applyFont="1" applyFill="1" applyBorder="1"/>
    <xf numFmtId="43" fontId="6" fillId="4" borderId="26" xfId="8" applyFont="1" applyFill="1" applyBorder="1"/>
    <xf numFmtId="166" fontId="6" fillId="4" borderId="26" xfId="8" applyNumberFormat="1" applyFont="1" applyFill="1" applyBorder="1"/>
    <xf numFmtId="43" fontId="6" fillId="3" borderId="28" xfId="8" applyFont="1" applyFill="1" applyBorder="1"/>
    <xf numFmtId="43" fontId="6" fillId="8" borderId="28" xfId="8" applyFont="1" applyFill="1" applyBorder="1"/>
    <xf numFmtId="43" fontId="6" fillId="8" borderId="24" xfId="8" applyFont="1" applyFill="1" applyBorder="1"/>
    <xf numFmtId="43" fontId="6" fillId="9" borderId="28" xfId="8" applyFont="1" applyFill="1" applyBorder="1"/>
    <xf numFmtId="43" fontId="6" fillId="4" borderId="28" xfId="8" applyFont="1" applyFill="1" applyBorder="1"/>
    <xf numFmtId="166" fontId="6" fillId="4" borderId="28" xfId="8" applyNumberFormat="1" applyFont="1" applyFill="1" applyBorder="1"/>
    <xf numFmtId="43" fontId="6" fillId="3" borderId="0" xfId="8" applyFont="1" applyFill="1" applyBorder="1"/>
    <xf numFmtId="43" fontId="6" fillId="8" borderId="0" xfId="8" applyFont="1" applyFill="1" applyBorder="1"/>
    <xf numFmtId="43" fontId="6" fillId="9" borderId="0" xfId="8" applyFont="1" applyFill="1" applyBorder="1"/>
    <xf numFmtId="43" fontId="6" fillId="4" borderId="0" xfId="8" applyFont="1" applyFill="1" applyBorder="1"/>
    <xf numFmtId="166" fontId="6" fillId="4" borderId="0" xfId="8" applyNumberFormat="1" applyFont="1" applyFill="1" applyBorder="1"/>
    <xf numFmtId="43" fontId="5" fillId="8" borderId="0" xfId="8" applyFont="1" applyFill="1" applyBorder="1"/>
    <xf numFmtId="43" fontId="5" fillId="9" borderId="0" xfId="8" applyFont="1" applyFill="1" applyBorder="1"/>
    <xf numFmtId="43" fontId="5" fillId="4" borderId="0" xfId="8" applyFont="1" applyFill="1" applyBorder="1"/>
    <xf numFmtId="166" fontId="5" fillId="4" borderId="0" xfId="8" applyNumberFormat="1" applyFont="1" applyFill="1" applyBorder="1"/>
    <xf numFmtId="43" fontId="5" fillId="3" borderId="27" xfId="8" applyFont="1" applyFill="1" applyBorder="1"/>
    <xf numFmtId="43" fontId="5" fillId="8" borderId="27" xfId="8" applyFont="1" applyFill="1" applyBorder="1"/>
    <xf numFmtId="43" fontId="5" fillId="9" borderId="27" xfId="8" applyFont="1" applyFill="1" applyBorder="1"/>
    <xf numFmtId="43" fontId="5" fillId="4" borderId="27" xfId="8" applyFont="1" applyFill="1" applyBorder="1"/>
    <xf numFmtId="0" fontId="6" fillId="3" borderId="28" xfId="7" applyFont="1" applyFill="1" applyBorder="1"/>
    <xf numFmtId="43" fontId="6" fillId="8" borderId="28" xfId="7" applyNumberFormat="1" applyFont="1" applyFill="1" applyBorder="1"/>
    <xf numFmtId="43" fontId="6" fillId="9" borderId="28" xfId="7" applyNumberFormat="1" applyFont="1" applyFill="1" applyBorder="1"/>
    <xf numFmtId="43" fontId="6" fillId="4" borderId="28" xfId="7" applyNumberFormat="1" applyFont="1" applyFill="1" applyBorder="1"/>
    <xf numFmtId="166" fontId="5" fillId="3" borderId="0" xfId="8" applyNumberFormat="1" applyFont="1" applyFill="1"/>
    <xf numFmtId="166" fontId="5" fillId="8" borderId="0" xfId="8" applyNumberFormat="1" applyFont="1" applyFill="1"/>
    <xf numFmtId="166" fontId="5" fillId="9" borderId="26" xfId="8" applyNumberFormat="1" applyFont="1" applyFill="1" applyBorder="1"/>
    <xf numFmtId="166" fontId="5" fillId="4" borderId="26" xfId="8" applyNumberFormat="1" applyFont="1" applyFill="1" applyBorder="1"/>
    <xf numFmtId="43" fontId="6" fillId="3" borderId="19" xfId="8" applyFont="1" applyFill="1" applyBorder="1"/>
    <xf numFmtId="43" fontId="6" fillId="3" borderId="29" xfId="8" applyFont="1" applyFill="1" applyBorder="1"/>
    <xf numFmtId="43" fontId="6" fillId="8" borderId="29" xfId="8" applyFont="1" applyFill="1" applyBorder="1"/>
    <xf numFmtId="43" fontId="6" fillId="3" borderId="30" xfId="8" applyFont="1" applyFill="1" applyBorder="1"/>
    <xf numFmtId="43" fontId="6" fillId="8" borderId="31" xfId="8" applyFont="1" applyFill="1" applyBorder="1"/>
    <xf numFmtId="0" fontId="6" fillId="2" borderId="18" xfId="7" applyFont="1" applyFill="1" applyBorder="1"/>
    <xf numFmtId="43" fontId="6" fillId="3" borderId="24" xfId="8" applyFont="1" applyFill="1" applyBorder="1"/>
    <xf numFmtId="43" fontId="6" fillId="3" borderId="18" xfId="8" applyFont="1" applyFill="1" applyBorder="1"/>
    <xf numFmtId="43" fontId="6" fillId="8" borderId="18" xfId="8" applyFont="1" applyFill="1" applyBorder="1"/>
    <xf numFmtId="43" fontId="6" fillId="8" borderId="32" xfId="8" applyFont="1" applyFill="1" applyBorder="1"/>
    <xf numFmtId="43" fontId="5" fillId="3" borderId="12" xfId="8" applyFont="1" applyFill="1" applyBorder="1"/>
    <xf numFmtId="43" fontId="5" fillId="8" borderId="12" xfId="8" applyFont="1" applyFill="1" applyBorder="1"/>
    <xf numFmtId="43" fontId="5" fillId="9" borderId="33" xfId="8" applyFont="1" applyFill="1" applyBorder="1"/>
    <xf numFmtId="43" fontId="5" fillId="4" borderId="33" xfId="8" applyFont="1" applyFill="1" applyBorder="1"/>
    <xf numFmtId="43" fontId="6" fillId="0" borderId="0" xfId="8" applyFont="1" applyFill="1"/>
    <xf numFmtId="43" fontId="6" fillId="0" borderId="0" xfId="7" applyNumberFormat="1" applyFont="1"/>
    <xf numFmtId="43" fontId="6" fillId="0" borderId="0" xfId="8" applyFont="1"/>
    <xf numFmtId="0" fontId="1" fillId="0" borderId="0" xfId="7"/>
    <xf numFmtId="43" fontId="5" fillId="0" borderId="0" xfId="7" applyNumberFormat="1" applyFont="1"/>
    <xf numFmtId="43" fontId="5" fillId="0" borderId="0" xfId="8" applyFont="1"/>
    <xf numFmtId="43" fontId="6" fillId="0" borderId="0" xfId="8" applyFont="1" applyBorder="1"/>
    <xf numFmtId="43" fontId="6" fillId="0" borderId="29" xfId="7" applyNumberFormat="1" applyFont="1" applyBorder="1"/>
    <xf numFmtId="43" fontId="5" fillId="0" borderId="29" xfId="7" applyNumberFormat="1" applyFont="1" applyBorder="1"/>
    <xf numFmtId="43" fontId="5" fillId="0" borderId="29" xfId="8" applyFont="1" applyFill="1" applyBorder="1"/>
    <xf numFmtId="43" fontId="5" fillId="0" borderId="29" xfId="8" applyFont="1" applyBorder="1"/>
    <xf numFmtId="0" fontId="6" fillId="0" borderId="18" xfId="7" applyFont="1" applyBorder="1"/>
    <xf numFmtId="43" fontId="6" fillId="0" borderId="18" xfId="7" applyNumberFormat="1" applyFont="1" applyBorder="1"/>
    <xf numFmtId="0" fontId="6" fillId="0" borderId="29" xfId="7" applyFont="1" applyBorder="1"/>
    <xf numFmtId="166" fontId="6" fillId="0" borderId="0" xfId="7" applyNumberFormat="1" applyFont="1"/>
    <xf numFmtId="166" fontId="6" fillId="0" borderId="0" xfId="8" applyNumberFormat="1" applyFont="1"/>
    <xf numFmtId="43" fontId="6" fillId="0" borderId="29" xfId="8" applyFont="1" applyBorder="1"/>
    <xf numFmtId="166" fontId="6" fillId="0" borderId="29" xfId="8" applyNumberFormat="1" applyFont="1" applyBorder="1"/>
    <xf numFmtId="0" fontId="6" fillId="0" borderId="22" xfId="7" applyFont="1" applyBorder="1"/>
    <xf numFmtId="43" fontId="28" fillId="0" borderId="12" xfId="8" applyFont="1" applyBorder="1"/>
    <xf numFmtId="166" fontId="28" fillId="0" borderId="12" xfId="8" applyNumberFormat="1" applyFont="1" applyBorder="1"/>
    <xf numFmtId="166" fontId="5" fillId="0" borderId="12" xfId="8" applyNumberFormat="1" applyFont="1" applyBorder="1"/>
    <xf numFmtId="0" fontId="5" fillId="0" borderId="12" xfId="7" applyFont="1" applyBorder="1"/>
    <xf numFmtId="43" fontId="6" fillId="4" borderId="30" xfId="8" applyFont="1" applyFill="1" applyBorder="1"/>
    <xf numFmtId="43" fontId="0" fillId="0" borderId="0" xfId="8" applyFont="1" applyFill="1"/>
    <xf numFmtId="43" fontId="6" fillId="0" borderId="18" xfId="8" applyFont="1" applyBorder="1"/>
    <xf numFmtId="43" fontId="6" fillId="0" borderId="0" xfId="8" applyFont="1" applyFill="1" applyBorder="1"/>
    <xf numFmtId="43" fontId="6" fillId="0" borderId="18" xfId="8" applyFont="1" applyFill="1" applyBorder="1"/>
    <xf numFmtId="0" fontId="4" fillId="0" borderId="0" xfId="7" applyFont="1" applyAlignment="1">
      <alignment horizontal="justify" vertical="center"/>
    </xf>
    <xf numFmtId="0" fontId="16" fillId="0" borderId="0" xfId="7" applyFont="1"/>
    <xf numFmtId="0" fontId="1" fillId="2" borderId="0" xfId="7" applyFill="1"/>
    <xf numFmtId="0" fontId="18" fillId="2" borderId="0" xfId="7" applyFont="1" applyFill="1" applyAlignment="1">
      <alignment horizontal="left"/>
    </xf>
    <xf numFmtId="0" fontId="6" fillId="2" borderId="0" xfId="7" applyFont="1" applyFill="1" applyAlignment="1">
      <alignment horizontal="left"/>
    </xf>
    <xf numFmtId="0" fontId="5" fillId="2" borderId="0" xfId="7" applyFont="1" applyFill="1" applyAlignment="1">
      <alignment horizontal="left"/>
    </xf>
    <xf numFmtId="0" fontId="27" fillId="8" borderId="25" xfId="7" applyFont="1" applyFill="1" applyBorder="1"/>
    <xf numFmtId="0" fontId="5" fillId="3" borderId="0" xfId="7" applyFont="1" applyFill="1" applyAlignment="1">
      <alignment horizontal="center"/>
    </xf>
    <xf numFmtId="0" fontId="5" fillId="8" borderId="0" xfId="7" applyFont="1" applyFill="1" applyAlignment="1">
      <alignment horizontal="center"/>
    </xf>
    <xf numFmtId="0" fontId="5" fillId="4" borderId="0" xfId="7" applyFont="1" applyFill="1" applyAlignment="1">
      <alignment horizontal="center"/>
    </xf>
    <xf numFmtId="165" fontId="5" fillId="3" borderId="0" xfId="8" applyNumberFormat="1" applyFont="1" applyFill="1" applyBorder="1" applyAlignment="1">
      <alignment horizontal="center" vertical="center"/>
    </xf>
    <xf numFmtId="165" fontId="5" fillId="8" borderId="0" xfId="8" applyNumberFormat="1" applyFont="1" applyFill="1" applyBorder="1" applyAlignment="1">
      <alignment horizontal="center" vertical="center"/>
    </xf>
    <xf numFmtId="166" fontId="5" fillId="4" borderId="0" xfId="7" applyNumberFormat="1" applyFont="1" applyFill="1" applyAlignment="1">
      <alignment horizontal="center"/>
    </xf>
    <xf numFmtId="168" fontId="10" fillId="8" borderId="0" xfId="4" applyNumberFormat="1" applyFont="1" applyFill="1" applyBorder="1" applyProtection="1">
      <protection hidden="1"/>
    </xf>
    <xf numFmtId="168" fontId="11" fillId="4" borderId="18" xfId="4" applyNumberFormat="1" applyFont="1" applyFill="1" applyBorder="1" applyProtection="1">
      <protection hidden="1"/>
    </xf>
    <xf numFmtId="165" fontId="5" fillId="3" borderId="29" xfId="8" applyNumberFormat="1" applyFont="1" applyFill="1" applyBorder="1" applyAlignment="1">
      <alignment horizontal="center" vertical="center"/>
    </xf>
    <xf numFmtId="165" fontId="5" fillId="8" borderId="29" xfId="8" applyNumberFormat="1" applyFont="1" applyFill="1" applyBorder="1" applyAlignment="1">
      <alignment horizontal="center" vertical="center"/>
    </xf>
    <xf numFmtId="165" fontId="5" fillId="4" borderId="29" xfId="8" applyNumberFormat="1" applyFont="1" applyFill="1" applyBorder="1" applyAlignment="1">
      <alignment horizontal="center" vertical="center"/>
    </xf>
    <xf numFmtId="165" fontId="6" fillId="3" borderId="0" xfId="8" applyNumberFormat="1" applyFont="1" applyFill="1" applyBorder="1" applyAlignment="1">
      <alignment horizontal="center" vertical="center"/>
    </xf>
    <xf numFmtId="166" fontId="6" fillId="8" borderId="0" xfId="7" applyNumberFormat="1" applyFont="1" applyFill="1" applyAlignment="1">
      <alignment horizontal="center"/>
    </xf>
    <xf numFmtId="166" fontId="6" fillId="4" borderId="0" xfId="7" applyNumberFormat="1" applyFont="1" applyFill="1" applyAlignment="1">
      <alignment horizontal="center"/>
    </xf>
    <xf numFmtId="168" fontId="13" fillId="8" borderId="0" xfId="4" applyNumberFormat="1" applyFont="1" applyFill="1" applyBorder="1" applyProtection="1">
      <protection hidden="1"/>
    </xf>
    <xf numFmtId="168" fontId="11" fillId="8" borderId="0" xfId="4" applyNumberFormat="1" applyFont="1" applyFill="1" applyBorder="1" applyProtection="1">
      <protection hidden="1"/>
    </xf>
    <xf numFmtId="165" fontId="5" fillId="3" borderId="12" xfId="8" applyNumberFormat="1" applyFont="1" applyFill="1" applyBorder="1" applyAlignment="1">
      <alignment horizontal="center" vertical="center"/>
    </xf>
    <xf numFmtId="168" fontId="13" fillId="8" borderId="12" xfId="4" applyNumberFormat="1" applyFont="1" applyFill="1" applyBorder="1" applyProtection="1">
      <protection hidden="1"/>
    </xf>
    <xf numFmtId="0" fontId="5" fillId="2" borderId="0" xfId="7" applyFont="1" applyFill="1" applyAlignment="1">
      <alignment horizontal="center"/>
    </xf>
    <xf numFmtId="0" fontId="1" fillId="4" borderId="0" xfId="7" applyFill="1"/>
    <xf numFmtId="165" fontId="5" fillId="4" borderId="0" xfId="7" applyNumberFormat="1" applyFont="1" applyFill="1"/>
    <xf numFmtId="166" fontId="5" fillId="4" borderId="0" xfId="8" applyNumberFormat="1" applyFont="1" applyFill="1" applyAlignment="1">
      <alignment horizontal="center"/>
    </xf>
    <xf numFmtId="166" fontId="27" fillId="2" borderId="0" xfId="8" applyNumberFormat="1" applyFont="1" applyFill="1"/>
    <xf numFmtId="166" fontId="27" fillId="0" borderId="0" xfId="8" applyNumberFormat="1" applyFont="1"/>
    <xf numFmtId="165" fontId="6" fillId="4" borderId="19" xfId="8" applyNumberFormat="1" applyFont="1" applyFill="1" applyBorder="1"/>
    <xf numFmtId="166" fontId="12" fillId="6" borderId="27" xfId="3" applyNumberFormat="1" applyFont="1" applyFill="1" applyBorder="1" applyAlignment="1">
      <alignment horizontal="center"/>
    </xf>
    <xf numFmtId="166" fontId="12" fillId="6" borderId="29" xfId="3" applyNumberFormat="1" applyFont="1" applyFill="1" applyBorder="1" applyAlignment="1">
      <alignment horizontal="center"/>
    </xf>
    <xf numFmtId="166" fontId="12" fillId="6" borderId="19" xfId="3" applyNumberFormat="1" applyFont="1" applyFill="1" applyBorder="1" applyAlignment="1">
      <alignment horizontal="center"/>
    </xf>
    <xf numFmtId="166" fontId="6" fillId="2" borderId="27" xfId="8" applyNumberFormat="1" applyFont="1" applyFill="1" applyBorder="1" applyAlignment="1">
      <alignment horizontal="center"/>
    </xf>
    <xf numFmtId="166" fontId="6" fillId="2" borderId="29" xfId="8" applyNumberFormat="1" applyFont="1" applyFill="1" applyBorder="1" applyAlignment="1">
      <alignment horizontal="center"/>
    </xf>
    <xf numFmtId="165" fontId="6" fillId="4" borderId="24" xfId="8" applyNumberFormat="1" applyFont="1" applyFill="1" applyBorder="1"/>
    <xf numFmtId="166" fontId="6" fillId="2" borderId="28" xfId="8" applyNumberFormat="1" applyFont="1" applyFill="1" applyBorder="1" applyAlignment="1">
      <alignment horizontal="center"/>
    </xf>
    <xf numFmtId="166" fontId="6" fillId="2" borderId="18" xfId="8" applyNumberFormat="1" applyFont="1" applyFill="1" applyBorder="1" applyAlignment="1">
      <alignment horizontal="center"/>
    </xf>
    <xf numFmtId="165" fontId="6" fillId="4" borderId="0" xfId="8" applyNumberFormat="1" applyFont="1" applyFill="1" applyBorder="1"/>
    <xf numFmtId="166" fontId="6" fillId="2" borderId="0" xfId="8" applyNumberFormat="1" applyFont="1" applyFill="1" applyAlignment="1">
      <alignment horizontal="center"/>
    </xf>
    <xf numFmtId="166" fontId="6" fillId="2" borderId="34" xfId="8" applyNumberFormat="1" applyFont="1" applyFill="1" applyBorder="1" applyAlignment="1">
      <alignment horizontal="center"/>
    </xf>
    <xf numFmtId="166" fontId="12" fillId="6" borderId="28" xfId="3" applyNumberFormat="1" applyFont="1" applyFill="1" applyBorder="1" applyAlignment="1">
      <alignment horizontal="center"/>
    </xf>
    <xf numFmtId="166" fontId="12" fillId="6" borderId="18" xfId="3" applyNumberFormat="1" applyFont="1" applyFill="1" applyBorder="1" applyAlignment="1">
      <alignment horizontal="center"/>
    </xf>
    <xf numFmtId="166" fontId="6" fillId="2" borderId="32" xfId="8" applyNumberFormat="1" applyFont="1" applyFill="1" applyBorder="1" applyAlignment="1">
      <alignment horizontal="center"/>
    </xf>
    <xf numFmtId="165" fontId="8" fillId="6" borderId="12" xfId="9" applyNumberFormat="1" applyFont="1" applyFill="1" applyBorder="1"/>
    <xf numFmtId="165" fontId="5" fillId="2" borderId="12" xfId="7" applyNumberFormat="1" applyFont="1" applyFill="1" applyBorder="1"/>
    <xf numFmtId="0" fontId="6" fillId="4" borderId="0" xfId="7" applyFont="1" applyFill="1"/>
    <xf numFmtId="0" fontId="12" fillId="6" borderId="0" xfId="9" applyFont="1" applyFill="1"/>
    <xf numFmtId="0" fontId="12" fillId="6" borderId="0" xfId="9" applyFont="1" applyFill="1" applyAlignment="1">
      <alignment horizontal="center"/>
    </xf>
    <xf numFmtId="0" fontId="8" fillId="6" borderId="0" xfId="9" applyFont="1" applyFill="1"/>
    <xf numFmtId="0" fontId="8" fillId="6" borderId="0" xfId="9" applyFont="1" applyFill="1" applyAlignment="1">
      <alignment horizontal="center"/>
    </xf>
    <xf numFmtId="165" fontId="6" fillId="4" borderId="27" xfId="8" applyNumberFormat="1" applyFont="1" applyFill="1" applyBorder="1"/>
    <xf numFmtId="166" fontId="1" fillId="2" borderId="27" xfId="7" applyNumberFormat="1" applyFill="1" applyBorder="1"/>
    <xf numFmtId="165" fontId="6" fillId="4" borderId="28" xfId="8" applyNumberFormat="1" applyFont="1" applyFill="1" applyBorder="1"/>
    <xf numFmtId="166" fontId="12" fillId="6" borderId="24" xfId="3" applyNumberFormat="1" applyFont="1" applyFill="1" applyBorder="1" applyAlignment="1">
      <alignment horizontal="center"/>
    </xf>
    <xf numFmtId="165" fontId="5" fillId="4" borderId="0" xfId="8" applyNumberFormat="1" applyFont="1" applyFill="1" applyBorder="1"/>
    <xf numFmtId="166" fontId="12" fillId="7" borderId="0" xfId="3" applyNumberFormat="1" applyFont="1" applyFill="1" applyAlignment="1">
      <alignment horizontal="center"/>
    </xf>
    <xf numFmtId="166" fontId="8" fillId="7" borderId="0" xfId="3" applyNumberFormat="1" applyFont="1" applyFill="1" applyAlignment="1">
      <alignment horizontal="center"/>
    </xf>
    <xf numFmtId="43" fontId="0" fillId="4" borderId="29" xfId="8" applyFont="1" applyFill="1" applyBorder="1"/>
    <xf numFmtId="166" fontId="12" fillId="7" borderId="27" xfId="3" applyNumberFormat="1" applyFont="1" applyFill="1" applyBorder="1" applyAlignment="1">
      <alignment horizontal="center"/>
    </xf>
    <xf numFmtId="0" fontId="12" fillId="7" borderId="0" xfId="9" applyFont="1" applyFill="1"/>
    <xf numFmtId="165" fontId="6" fillId="4" borderId="26" xfId="8" applyNumberFormat="1" applyFont="1" applyFill="1" applyBorder="1"/>
    <xf numFmtId="166" fontId="12" fillId="6" borderId="30" xfId="3" applyNumberFormat="1" applyFont="1" applyFill="1" applyBorder="1" applyAlignment="1">
      <alignment horizontal="center"/>
    </xf>
    <xf numFmtId="166" fontId="12" fillId="6" borderId="26" xfId="3" applyNumberFormat="1" applyFont="1" applyFill="1" applyBorder="1" applyAlignment="1">
      <alignment horizontal="center"/>
    </xf>
    <xf numFmtId="166" fontId="12" fillId="6" borderId="0" xfId="3" applyNumberFormat="1" applyFont="1" applyFill="1" applyBorder="1" applyAlignment="1">
      <alignment horizontal="center"/>
    </xf>
    <xf numFmtId="166" fontId="6" fillId="2" borderId="26" xfId="8" applyNumberFormat="1" applyFont="1" applyFill="1" applyBorder="1" applyAlignment="1">
      <alignment horizontal="center"/>
    </xf>
    <xf numFmtId="166" fontId="6" fillId="2" borderId="0" xfId="8" applyNumberFormat="1" applyFont="1" applyFill="1" applyBorder="1" applyAlignment="1">
      <alignment horizontal="center"/>
    </xf>
    <xf numFmtId="43" fontId="0" fillId="2" borderId="26" xfId="8" applyFont="1" applyFill="1" applyBorder="1"/>
    <xf numFmtId="166" fontId="6" fillId="4" borderId="24" xfId="8" applyNumberFormat="1" applyFont="1" applyFill="1" applyBorder="1" applyAlignment="1">
      <alignment horizontal="center"/>
    </xf>
    <xf numFmtId="43" fontId="0" fillId="2" borderId="28" xfId="8" applyFont="1" applyFill="1" applyBorder="1"/>
    <xf numFmtId="166" fontId="6" fillId="4" borderId="0" xfId="8" applyNumberFormat="1" applyFont="1" applyFill="1" applyBorder="1" applyAlignment="1">
      <alignment horizontal="center"/>
    </xf>
    <xf numFmtId="165" fontId="5" fillId="4" borderId="12" xfId="7" applyNumberFormat="1" applyFont="1" applyFill="1" applyBorder="1"/>
    <xf numFmtId="165" fontId="5" fillId="2" borderId="0" xfId="7" applyNumberFormat="1" applyFont="1" applyFill="1"/>
    <xf numFmtId="165" fontId="8" fillId="6" borderId="0" xfId="9" applyNumberFormat="1" applyFont="1" applyFill="1"/>
    <xf numFmtId="165" fontId="1" fillId="2" borderId="0" xfId="7" applyNumberFormat="1" applyFill="1"/>
    <xf numFmtId="0" fontId="17" fillId="2" borderId="0" xfId="7" applyFont="1" applyFill="1"/>
    <xf numFmtId="0" fontId="18" fillId="2" borderId="0" xfId="7" applyFont="1" applyFill="1"/>
    <xf numFmtId="0" fontId="10" fillId="2" borderId="0" xfId="9" applyFont="1" applyFill="1" applyProtection="1">
      <protection hidden="1"/>
    </xf>
    <xf numFmtId="0" fontId="19" fillId="0" borderId="0" xfId="4" applyNumberFormat="1" applyFont="1" applyAlignment="1" applyProtection="1">
      <alignment horizontal="center"/>
      <protection hidden="1"/>
    </xf>
    <xf numFmtId="0" fontId="10" fillId="4" borderId="0" xfId="9" applyFont="1" applyFill="1" applyProtection="1">
      <protection hidden="1"/>
    </xf>
    <xf numFmtId="0" fontId="4" fillId="4" borderId="0" xfId="7" applyFont="1" applyFill="1"/>
    <xf numFmtId="169" fontId="19" fillId="4" borderId="0" xfId="4" applyNumberFormat="1" applyFont="1" applyFill="1" applyBorder="1" applyAlignment="1" applyProtection="1">
      <alignment horizontal="center"/>
      <protection hidden="1"/>
    </xf>
    <xf numFmtId="43" fontId="19" fillId="2" borderId="0" xfId="4" applyNumberFormat="1" applyFont="1" applyFill="1" applyAlignment="1" applyProtection="1">
      <alignment horizontal="center"/>
      <protection hidden="1"/>
    </xf>
    <xf numFmtId="0" fontId="19" fillId="2" borderId="0" xfId="9" applyFont="1" applyFill="1" applyProtection="1">
      <protection hidden="1"/>
    </xf>
    <xf numFmtId="0" fontId="19" fillId="4" borderId="0" xfId="9" applyFont="1" applyFill="1" applyProtection="1">
      <protection hidden="1"/>
    </xf>
    <xf numFmtId="0" fontId="19" fillId="4" borderId="0" xfId="4" applyNumberFormat="1" applyFont="1" applyFill="1" applyAlignment="1" applyProtection="1">
      <alignment horizontal="center"/>
      <protection hidden="1"/>
    </xf>
    <xf numFmtId="43" fontId="10" fillId="2" borderId="0" xfId="9" applyNumberFormat="1" applyFont="1" applyFill="1"/>
    <xf numFmtId="0" fontId="10" fillId="0" borderId="0" xfId="9" applyFont="1"/>
    <xf numFmtId="168" fontId="10" fillId="6" borderId="0" xfId="4" applyNumberFormat="1" applyFont="1" applyFill="1" applyProtection="1">
      <protection hidden="1"/>
    </xf>
    <xf numFmtId="166" fontId="10" fillId="2" borderId="0" xfId="8" applyNumberFormat="1" applyFont="1" applyFill="1"/>
    <xf numFmtId="168" fontId="10" fillId="6" borderId="18" xfId="4" applyNumberFormat="1" applyFont="1" applyFill="1" applyBorder="1" applyProtection="1">
      <protection hidden="1"/>
    </xf>
    <xf numFmtId="168" fontId="10" fillId="7" borderId="0" xfId="4" applyNumberFormat="1" applyFont="1" applyFill="1" applyBorder="1" applyProtection="1">
      <protection hidden="1"/>
    </xf>
    <xf numFmtId="168" fontId="10" fillId="6" borderId="29" xfId="4" applyNumberFormat="1" applyFont="1" applyFill="1" applyBorder="1" applyProtection="1">
      <protection hidden="1"/>
    </xf>
    <xf numFmtId="168" fontId="10" fillId="7" borderId="29" xfId="4" applyNumberFormat="1" applyFont="1" applyFill="1" applyBorder="1" applyProtection="1">
      <protection hidden="1"/>
    </xf>
    <xf numFmtId="0" fontId="10" fillId="7" borderId="0" xfId="10" applyFont="1" applyFill="1" applyProtection="1">
      <protection hidden="1"/>
    </xf>
    <xf numFmtId="168" fontId="10" fillId="7" borderId="0" xfId="4" applyNumberFormat="1" applyFont="1" applyFill="1" applyProtection="1">
      <protection hidden="1"/>
    </xf>
    <xf numFmtId="0" fontId="10" fillId="6" borderId="0" xfId="10" applyFont="1" applyFill="1" applyProtection="1">
      <protection hidden="1"/>
    </xf>
    <xf numFmtId="0" fontId="22" fillId="2" borderId="0" xfId="9" applyFont="1" applyFill="1" applyProtection="1">
      <protection hidden="1"/>
    </xf>
    <xf numFmtId="168" fontId="10" fillId="4" borderId="12" xfId="4" applyNumberFormat="1" applyFont="1" applyFill="1" applyBorder="1" applyProtection="1">
      <protection hidden="1"/>
    </xf>
    <xf numFmtId="168" fontId="10" fillId="2" borderId="12" xfId="4" applyNumberFormat="1" applyFont="1" applyFill="1" applyBorder="1" applyProtection="1">
      <protection hidden="1"/>
    </xf>
    <xf numFmtId="0" fontId="10" fillId="2" borderId="0" xfId="9" applyFont="1" applyFill="1"/>
    <xf numFmtId="0" fontId="10" fillId="4" borderId="0" xfId="9" applyFont="1" applyFill="1"/>
    <xf numFmtId="168" fontId="10" fillId="4" borderId="0" xfId="9" applyNumberFormat="1" applyFont="1" applyFill="1"/>
    <xf numFmtId="168" fontId="10" fillId="4" borderId="0" xfId="4" applyNumberFormat="1" applyFont="1" applyFill="1" applyProtection="1">
      <protection hidden="1"/>
    </xf>
    <xf numFmtId="168" fontId="10" fillId="2" borderId="0" xfId="4" applyNumberFormat="1" applyFont="1" applyFill="1" applyProtection="1">
      <protection hidden="1"/>
    </xf>
    <xf numFmtId="168" fontId="10" fillId="2" borderId="0" xfId="9" applyNumberFormat="1" applyFont="1" applyFill="1"/>
    <xf numFmtId="43" fontId="10" fillId="2" borderId="0" xfId="8" applyFont="1" applyFill="1"/>
    <xf numFmtId="166" fontId="10" fillId="2" borderId="0" xfId="8" applyNumberFormat="1" applyFont="1" applyFill="1" applyProtection="1">
      <protection hidden="1"/>
    </xf>
    <xf numFmtId="168" fontId="19" fillId="2" borderId="0" xfId="4" applyNumberFormat="1" applyFont="1" applyFill="1" applyBorder="1" applyProtection="1">
      <protection hidden="1"/>
    </xf>
    <xf numFmtId="167" fontId="19" fillId="0" borderId="0" xfId="4" applyFont="1" applyProtection="1">
      <protection hidden="1"/>
    </xf>
    <xf numFmtId="168" fontId="19" fillId="4" borderId="0" xfId="4" applyNumberFormat="1" applyFont="1" applyFill="1" applyProtection="1">
      <protection hidden="1"/>
    </xf>
    <xf numFmtId="166" fontId="19" fillId="4" borderId="0" xfId="8" applyNumberFormat="1" applyFont="1" applyFill="1" applyProtection="1">
      <protection hidden="1"/>
    </xf>
    <xf numFmtId="0" fontId="4" fillId="2" borderId="0" xfId="7" applyFont="1" applyFill="1"/>
    <xf numFmtId="168" fontId="4" fillId="4" borderId="0" xfId="7" applyNumberFormat="1" applyFont="1" applyFill="1"/>
    <xf numFmtId="0" fontId="30" fillId="0" borderId="0" xfId="9" applyFont="1" applyProtection="1">
      <protection hidden="1"/>
    </xf>
    <xf numFmtId="168" fontId="30" fillId="0" borderId="0" xfId="4" applyNumberFormat="1" applyFont="1" applyProtection="1">
      <protection hidden="1"/>
    </xf>
    <xf numFmtId="167" fontId="30" fillId="0" borderId="0" xfId="4" applyFont="1" applyProtection="1">
      <protection hidden="1"/>
    </xf>
    <xf numFmtId="43" fontId="0" fillId="0" borderId="0" xfId="8" applyFont="1"/>
    <xf numFmtId="0" fontId="31" fillId="0" borderId="0" xfId="9" applyFont="1" applyProtection="1">
      <protection hidden="1"/>
    </xf>
    <xf numFmtId="0" fontId="31" fillId="0" borderId="0" xfId="4" applyNumberFormat="1" applyFont="1" applyAlignment="1" applyProtection="1">
      <alignment horizontal="center"/>
      <protection hidden="1"/>
    </xf>
    <xf numFmtId="169" fontId="31" fillId="0" borderId="0" xfId="4" applyNumberFormat="1" applyFont="1" applyBorder="1" applyAlignment="1" applyProtection="1">
      <alignment horizontal="center"/>
      <protection hidden="1"/>
    </xf>
    <xf numFmtId="167" fontId="31" fillId="0" borderId="0" xfId="4" applyFont="1" applyProtection="1">
      <protection hidden="1"/>
    </xf>
    <xf numFmtId="0" fontId="19" fillId="0" borderId="0" xfId="9" applyFont="1" applyProtection="1">
      <protection hidden="1"/>
    </xf>
    <xf numFmtId="169" fontId="19" fillId="0" borderId="0" xfId="4" applyNumberFormat="1" applyFont="1" applyProtection="1">
      <protection hidden="1"/>
    </xf>
    <xf numFmtId="169" fontId="19" fillId="0" borderId="0" xfId="4" applyNumberFormat="1" applyFont="1" applyBorder="1" applyProtection="1">
      <protection hidden="1"/>
    </xf>
    <xf numFmtId="0" fontId="10" fillId="0" borderId="0" xfId="9" applyFont="1" applyProtection="1">
      <protection hidden="1"/>
    </xf>
    <xf numFmtId="165" fontId="10" fillId="0" borderId="0" xfId="8" applyNumberFormat="1" applyFont="1"/>
    <xf numFmtId="43" fontId="1" fillId="0" borderId="0" xfId="7" applyNumberFormat="1"/>
    <xf numFmtId="0" fontId="22" fillId="0" borderId="0" xfId="9" applyFont="1" applyProtection="1">
      <protection hidden="1"/>
    </xf>
    <xf numFmtId="43" fontId="10" fillId="0" borderId="0" xfId="9" applyNumberFormat="1" applyFont="1"/>
    <xf numFmtId="43" fontId="10" fillId="0" borderId="0" xfId="8" applyFont="1"/>
    <xf numFmtId="169" fontId="19" fillId="0" borderId="12" xfId="4" applyNumberFormat="1" applyFont="1" applyBorder="1" applyProtection="1">
      <protection hidden="1"/>
    </xf>
    <xf numFmtId="3" fontId="10" fillId="0" borderId="0" xfId="9" applyNumberFormat="1" applyFont="1" applyProtection="1">
      <protection hidden="1"/>
    </xf>
    <xf numFmtId="0" fontId="1" fillId="13" borderId="0" xfId="7" applyFill="1"/>
    <xf numFmtId="0" fontId="5" fillId="3" borderId="1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8" fillId="2" borderId="0" xfId="0" applyFont="1" applyFill="1" applyAlignment="1">
      <alignment horizontal="left"/>
    </xf>
    <xf numFmtId="43" fontId="5" fillId="3" borderId="21" xfId="8" applyFont="1" applyFill="1" applyBorder="1" applyAlignment="1">
      <alignment horizontal="center"/>
    </xf>
    <xf numFmtId="43" fontId="5" fillId="3" borderId="22" xfId="8" applyFont="1" applyFill="1" applyBorder="1" applyAlignment="1">
      <alignment horizontal="center"/>
    </xf>
    <xf numFmtId="43" fontId="5" fillId="3" borderId="23" xfId="8" applyFont="1" applyFill="1" applyBorder="1" applyAlignment="1">
      <alignment horizontal="center"/>
    </xf>
    <xf numFmtId="0" fontId="5" fillId="8" borderId="24" xfId="7" applyFont="1" applyFill="1" applyBorder="1" applyAlignment="1">
      <alignment horizontal="center"/>
    </xf>
    <xf numFmtId="0" fontId="5" fillId="8" borderId="18" xfId="7" applyFont="1" applyFill="1" applyBorder="1" applyAlignment="1">
      <alignment horizontal="center"/>
    </xf>
    <xf numFmtId="0" fontId="27" fillId="4" borderId="21" xfId="7" applyFont="1" applyFill="1" applyBorder="1" applyAlignment="1">
      <alignment horizontal="center"/>
    </xf>
    <xf numFmtId="0" fontId="27" fillId="4" borderId="22" xfId="7" applyFont="1" applyFill="1" applyBorder="1" applyAlignment="1">
      <alignment horizontal="center"/>
    </xf>
    <xf numFmtId="0" fontId="27" fillId="4" borderId="23" xfId="7" applyFont="1" applyFill="1" applyBorder="1" applyAlignment="1">
      <alignment horizontal="center"/>
    </xf>
    <xf numFmtId="0" fontId="18" fillId="2" borderId="0" xfId="7" applyFont="1" applyFill="1" applyAlignment="1">
      <alignment horizontal="left"/>
    </xf>
    <xf numFmtId="0" fontId="6" fillId="2" borderId="0" xfId="7" applyFont="1" applyFill="1" applyAlignment="1">
      <alignment horizontal="left"/>
    </xf>
    <xf numFmtId="0" fontId="5" fillId="2" borderId="0" xfId="7" applyFont="1" applyFill="1" applyAlignment="1">
      <alignment horizontal="left"/>
    </xf>
    <xf numFmtId="0" fontId="27" fillId="3" borderId="21" xfId="7" applyFont="1" applyFill="1" applyBorder="1" applyAlignment="1">
      <alignment horizontal="center"/>
    </xf>
    <xf numFmtId="0" fontId="27" fillId="3" borderId="22" xfId="7" applyFont="1" applyFill="1" applyBorder="1" applyAlignment="1">
      <alignment horizontal="center"/>
    </xf>
    <xf numFmtId="0" fontId="27" fillId="3" borderId="23" xfId="7" applyFont="1" applyFill="1" applyBorder="1" applyAlignment="1">
      <alignment horizontal="center"/>
    </xf>
    <xf numFmtId="0" fontId="17" fillId="2" borderId="0" xfId="7" applyFont="1" applyFill="1" applyAlignment="1">
      <alignment horizontal="left"/>
    </xf>
    <xf numFmtId="0" fontId="27" fillId="10" borderId="21" xfId="7" applyFont="1" applyFill="1" applyBorder="1" applyAlignment="1">
      <alignment horizontal="center"/>
    </xf>
    <xf numFmtId="0" fontId="27" fillId="10" borderId="22" xfId="7" applyFont="1" applyFill="1" applyBorder="1" applyAlignment="1">
      <alignment horizontal="center"/>
    </xf>
    <xf numFmtId="0" fontId="27" fillId="10" borderId="23" xfId="7" applyFont="1" applyFill="1" applyBorder="1" applyAlignment="1">
      <alignment horizontal="center"/>
    </xf>
    <xf numFmtId="0" fontId="27" fillId="11" borderId="21" xfId="7" applyFont="1" applyFill="1" applyBorder="1" applyAlignment="1">
      <alignment horizontal="center"/>
    </xf>
    <xf numFmtId="0" fontId="27" fillId="11" borderId="22" xfId="7" applyFont="1" applyFill="1" applyBorder="1" applyAlignment="1">
      <alignment horizontal="center"/>
    </xf>
    <xf numFmtId="0" fontId="27" fillId="11" borderId="23" xfId="7" applyFont="1" applyFill="1" applyBorder="1" applyAlignment="1">
      <alignment horizontal="center"/>
    </xf>
    <xf numFmtId="0" fontId="5" fillId="12" borderId="21" xfId="7" applyFont="1" applyFill="1" applyBorder="1" applyAlignment="1">
      <alignment horizontal="center"/>
    </xf>
    <xf numFmtId="0" fontId="5" fillId="12" borderId="22" xfId="7" applyFont="1" applyFill="1" applyBorder="1" applyAlignment="1">
      <alignment horizontal="center"/>
    </xf>
    <xf numFmtId="0" fontId="5" fillId="12" borderId="23" xfId="7" applyFont="1" applyFill="1" applyBorder="1" applyAlignment="1">
      <alignment horizontal="center"/>
    </xf>
    <xf numFmtId="0" fontId="1" fillId="0" borderId="0" xfId="7" applyProtection="1">
      <protection locked="0"/>
    </xf>
    <xf numFmtId="0" fontId="1" fillId="0" borderId="0" xfId="7"/>
  </cellXfs>
  <cellStyles count="11">
    <cellStyle name="Comma" xfId="1" builtinId="3"/>
    <cellStyle name="Comma 2" xfId="4" xr:uid="{19A1DC3E-8BFA-4807-8F67-5BF17134B47D}"/>
    <cellStyle name="Comma 3" xfId="3" xr:uid="{1FD0EF85-DCDD-4AE2-B6D5-8CAB63A3F5C2}"/>
    <cellStyle name="Comma 4" xfId="8" xr:uid="{2206F2DE-2698-47BA-8DA6-D23756031DEC}"/>
    <cellStyle name="Normal" xfId="0" builtinId="0"/>
    <cellStyle name="Normal 2" xfId="5" xr:uid="{14D42599-6CD1-4829-917F-1FD6E8BFAAF7}"/>
    <cellStyle name="Normal 2 2" xfId="6" xr:uid="{FFEA8322-31C4-4055-A430-866C6C4E252A}"/>
    <cellStyle name="Normal 2 2 2" xfId="10" xr:uid="{485F4639-64C3-40FA-BAC5-1245B11625FB}"/>
    <cellStyle name="Normal 2 3" xfId="9" xr:uid="{3DB1F7D9-DFB8-4D3F-8703-0D9D70DB088A}"/>
    <cellStyle name="Normal 5" xfId="7" xr:uid="{3FD412E8-764C-4812-A71F-EE57535A5AE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421906</xdr:colOff>
      <xdr:row>10</xdr:row>
      <xdr:rowOff>112059</xdr:rowOff>
    </xdr:from>
    <xdr:to>
      <xdr:col>31</xdr:col>
      <xdr:colOff>504563</xdr:colOff>
      <xdr:row>92</xdr:row>
      <xdr:rowOff>117870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D9035DA-5718-455D-8772-3B79316DD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143259" y="3025588"/>
          <a:ext cx="13977951" cy="23896753"/>
        </a:xfrm>
        <a:prstGeom prst="rect">
          <a:avLst/>
        </a:prstGeom>
      </xdr:spPr>
    </xdr:pic>
    <xdr:clientData/>
  </xdr:twoCellAnchor>
  <xdr:twoCellAnchor editAs="oneCell">
    <xdr:from>
      <xdr:col>0</xdr:col>
      <xdr:colOff>7974</xdr:colOff>
      <xdr:row>1</xdr:row>
      <xdr:rowOff>35442</xdr:rowOff>
    </xdr:from>
    <xdr:to>
      <xdr:col>31</xdr:col>
      <xdr:colOff>312774</xdr:colOff>
      <xdr:row>6</xdr:row>
      <xdr:rowOff>172922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4C16D4-27A1-E1F6-5F9E-DF1B9C7BDC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525" b="15566"/>
        <a:stretch/>
      </xdr:blipFill>
      <xdr:spPr>
        <a:xfrm>
          <a:off x="7974" y="336698"/>
          <a:ext cx="24033126" cy="16437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545877</xdr:colOff>
      <xdr:row>13</xdr:row>
      <xdr:rowOff>99052</xdr:rowOff>
    </xdr:from>
    <xdr:to>
      <xdr:col>31</xdr:col>
      <xdr:colOff>403412</xdr:colOff>
      <xdr:row>70</xdr:row>
      <xdr:rowOff>151758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264A2D97-8D17-4C4D-868A-3EC61642F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1164701" y="1533405"/>
          <a:ext cx="5505299" cy="9757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33</xdr:col>
      <xdr:colOff>81772</xdr:colOff>
      <xdr:row>10</xdr:row>
      <xdr:rowOff>112059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49B24EB-F956-59C9-483F-3D9C6806A3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128" b="15745"/>
        <a:stretch/>
      </xdr:blipFill>
      <xdr:spPr>
        <a:xfrm>
          <a:off x="0" y="0"/>
          <a:ext cx="27603419" cy="1905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228478</xdr:colOff>
      <xdr:row>7</xdr:row>
      <xdr:rowOff>9604</xdr:rowOff>
    </xdr:from>
    <xdr:to>
      <xdr:col>16</xdr:col>
      <xdr:colOff>493060</xdr:colOff>
      <xdr:row>34</xdr:row>
      <xdr:rowOff>84276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7D38BE-F8AC-61D1-DD25-EF7BB2ED0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4360" y="1264663"/>
          <a:ext cx="2953994" cy="5117319"/>
        </a:xfrm>
        <a:prstGeom prst="rect">
          <a:avLst/>
        </a:prstGeom>
      </xdr:spPr>
    </xdr:pic>
    <xdr:clientData/>
  </xdr:twoCellAnchor>
  <xdr:twoCellAnchor editAs="oneCell">
    <xdr:from>
      <xdr:col>0</xdr:col>
      <xdr:colOff>7620</xdr:colOff>
      <xdr:row>1</xdr:row>
      <xdr:rowOff>54909</xdr:rowOff>
    </xdr:from>
    <xdr:to>
      <xdr:col>17</xdr:col>
      <xdr:colOff>259080</xdr:colOff>
      <xdr:row>6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D227FF8-BDCA-6BB1-F7AF-52701E9CA0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959" b="13304"/>
        <a:stretch/>
      </xdr:blipFill>
      <xdr:spPr>
        <a:xfrm>
          <a:off x="7620" y="237789"/>
          <a:ext cx="14744700" cy="10118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104730</xdr:colOff>
      <xdr:row>6</xdr:row>
      <xdr:rowOff>10127</xdr:rowOff>
    </xdr:from>
    <xdr:to>
      <xdr:col>15</xdr:col>
      <xdr:colOff>474695</xdr:colOff>
      <xdr:row>40</xdr:row>
      <xdr:rowOff>165253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4E19A1C6-BF18-4D43-8797-AD9615829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598995" y="1111814"/>
          <a:ext cx="3675025" cy="65540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119350</xdr:rowOff>
    </xdr:from>
    <xdr:to>
      <xdr:col>14</xdr:col>
      <xdr:colOff>40620</xdr:colOff>
      <xdr:row>8</xdr:row>
      <xdr:rowOff>36722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C2D5A7F-BEC4-9B18-A1ED-4609A529E4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113"/>
        <a:stretch/>
      </xdr:blipFill>
      <xdr:spPr>
        <a:xfrm>
          <a:off x="0" y="119350"/>
          <a:ext cx="14178933" cy="13862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119335</xdr:colOff>
      <xdr:row>8</xdr:row>
      <xdr:rowOff>5504</xdr:rowOff>
    </xdr:from>
    <xdr:to>
      <xdr:col>16</xdr:col>
      <xdr:colOff>509336</xdr:colOff>
      <xdr:row>40</xdr:row>
      <xdr:rowOff>179955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40585471-F50B-4BCA-80C8-F4720E014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835335" y="1498402"/>
          <a:ext cx="3733470" cy="670588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</xdr:colOff>
      <xdr:row>1</xdr:row>
      <xdr:rowOff>53339</xdr:rowOff>
    </xdr:from>
    <xdr:to>
      <xdr:col>19</xdr:col>
      <xdr:colOff>245012</xdr:colOff>
      <xdr:row>8</xdr:row>
      <xdr:rowOff>123036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987F65-ED3E-742E-977E-AFA591807F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667" b="10666"/>
        <a:stretch/>
      </xdr:blipFill>
      <xdr:spPr>
        <a:xfrm>
          <a:off x="7620" y="230232"/>
          <a:ext cx="19287392" cy="13079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rofa/Google%20Drive/1.%20Current%20Bokamoso%20Files/Black%20Books%20Acc/Business%20Plan/Latest/Loan%20amortization%20schedule1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charl\OneDrive\Documents\1.%20Current%20Bokamoso%20Files\Clients\75%20JSE\Workshops%20&amp;%20Master%20Classes\3.%20Financial%20Review%20and%20Financial%20Projections\3.%20Financial%20Review%20&amp;%20Financial%20Projects\Investor%20Readiness%20Eg%20Fin%20Ratios.xlsx" TargetMode="External"/><Relationship Id="rId2" Type="http://schemas.microsoft.com/office/2019/04/relationships/externalLinkLongPath" Target="file:///C:\Users\charl\OneDrive\Documents\1.%20Current%20Bokamoso%20Files\Clients\75%20JSE\Workshops%20&amp;%20Master%20Classes\3.%20Financial%20Review%20and%20Financial%20Projections\3.%20Financial%20Review%20&amp;%20Financial%20Projects\Investor%20Readiness%20Eg%20Fin%20Ratios.xlsx?0653B193" TargetMode="External"/><Relationship Id="rId1" Type="http://schemas.openxmlformats.org/officeDocument/2006/relationships/externalLinkPath" Target="file:///\\0653B193\Investor%20Readiness%20Eg%20Fin%20Rat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Schedule"/>
      <sheetName val="Loan Schedule (2)"/>
      <sheetName val="Loan Schedule (3)"/>
      <sheetName val="Loan amortization schedule1"/>
    </sheetNames>
    <sheetDataSet>
      <sheetData sheetId="0">
        <row r="1">
          <cell r="B1" t="str">
            <v>LOAN AMORTIZATION SCHEDULE</v>
          </cell>
        </row>
        <row r="3">
          <cell r="E3">
            <v>610000</v>
          </cell>
          <cell r="I3">
            <v>6223.3663643320942</v>
          </cell>
        </row>
        <row r="4">
          <cell r="E4">
            <v>9.0999999999999998E-2</v>
          </cell>
          <cell r="I4">
            <v>180</v>
          </cell>
        </row>
        <row r="5">
          <cell r="E5">
            <v>15</v>
          </cell>
        </row>
        <row r="6">
          <cell r="E6">
            <v>12</v>
          </cell>
        </row>
        <row r="7">
          <cell r="E7">
            <v>43739</v>
          </cell>
        </row>
        <row r="9">
          <cell r="E9">
            <v>0</v>
          </cell>
        </row>
        <row r="11">
          <cell r="B11" t="str">
            <v>PMT NO</v>
          </cell>
          <cell r="C11" t="str">
            <v>PAYMENT DATE</v>
          </cell>
          <cell r="D11" t="str">
            <v>BEGINNING BALANCE</v>
          </cell>
          <cell r="E11" t="str">
            <v>SCHEDULED PAYMENT</v>
          </cell>
          <cell r="F11" t="str">
            <v>EXTRA PAYMENT</v>
          </cell>
          <cell r="G11" t="str">
            <v>TOTAL PAYMENT</v>
          </cell>
          <cell r="H11" t="str">
            <v>PRINCIPAL</v>
          </cell>
          <cell r="I11" t="str">
            <v>INTEREST</v>
          </cell>
          <cell r="J11" t="str">
            <v>ENDING BALANCE</v>
          </cell>
          <cell r="K11" t="str">
            <v>CUMULATIVE INTEREST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18">
          <cell r="B18">
            <v>7</v>
          </cell>
        </row>
        <row r="19">
          <cell r="B19">
            <v>8</v>
          </cell>
        </row>
        <row r="20">
          <cell r="B20">
            <v>9</v>
          </cell>
        </row>
        <row r="21">
          <cell r="B21">
            <v>10</v>
          </cell>
        </row>
        <row r="22">
          <cell r="B22">
            <v>11</v>
          </cell>
        </row>
        <row r="23">
          <cell r="B23">
            <v>12</v>
          </cell>
        </row>
        <row r="24">
          <cell r="B24">
            <v>13</v>
          </cell>
        </row>
        <row r="25">
          <cell r="B25">
            <v>14</v>
          </cell>
        </row>
        <row r="26">
          <cell r="B26">
            <v>15</v>
          </cell>
        </row>
        <row r="27">
          <cell r="B27">
            <v>16</v>
          </cell>
        </row>
        <row r="28">
          <cell r="B28">
            <v>17</v>
          </cell>
        </row>
        <row r="29">
          <cell r="B29">
            <v>18</v>
          </cell>
        </row>
        <row r="30">
          <cell r="B30">
            <v>19</v>
          </cell>
        </row>
        <row r="31">
          <cell r="B31">
            <v>20</v>
          </cell>
        </row>
        <row r="32">
          <cell r="B32">
            <v>21</v>
          </cell>
        </row>
        <row r="33">
          <cell r="B33">
            <v>22</v>
          </cell>
        </row>
        <row r="34">
          <cell r="B34">
            <v>23</v>
          </cell>
        </row>
        <row r="35">
          <cell r="B35">
            <v>24</v>
          </cell>
        </row>
        <row r="36">
          <cell r="B36">
            <v>25</v>
          </cell>
        </row>
        <row r="37">
          <cell r="B37">
            <v>26</v>
          </cell>
        </row>
        <row r="38">
          <cell r="B38">
            <v>27</v>
          </cell>
        </row>
        <row r="39">
          <cell r="B39">
            <v>28</v>
          </cell>
        </row>
        <row r="40">
          <cell r="B40">
            <v>29</v>
          </cell>
        </row>
        <row r="41">
          <cell r="B41">
            <v>30</v>
          </cell>
        </row>
        <row r="42">
          <cell r="B42">
            <v>31</v>
          </cell>
        </row>
        <row r="43">
          <cell r="B43">
            <v>32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  <row r="50">
          <cell r="B50">
            <v>39</v>
          </cell>
        </row>
        <row r="51">
          <cell r="B51">
            <v>40</v>
          </cell>
        </row>
        <row r="52">
          <cell r="B52">
            <v>41</v>
          </cell>
        </row>
        <row r="53">
          <cell r="B53">
            <v>42</v>
          </cell>
        </row>
        <row r="54">
          <cell r="B54">
            <v>43</v>
          </cell>
        </row>
        <row r="55">
          <cell r="B55">
            <v>44</v>
          </cell>
        </row>
        <row r="56">
          <cell r="B56">
            <v>45</v>
          </cell>
        </row>
        <row r="57">
          <cell r="B57">
            <v>46</v>
          </cell>
        </row>
        <row r="58">
          <cell r="B58">
            <v>47</v>
          </cell>
        </row>
        <row r="59">
          <cell r="B59">
            <v>48</v>
          </cell>
        </row>
        <row r="60">
          <cell r="B60">
            <v>49</v>
          </cell>
        </row>
        <row r="61">
          <cell r="B61">
            <v>50</v>
          </cell>
        </row>
        <row r="62">
          <cell r="B62">
            <v>51</v>
          </cell>
        </row>
        <row r="63">
          <cell r="B63">
            <v>52</v>
          </cell>
        </row>
        <row r="64">
          <cell r="B64">
            <v>53</v>
          </cell>
        </row>
        <row r="65">
          <cell r="B65">
            <v>54</v>
          </cell>
        </row>
        <row r="66">
          <cell r="B66">
            <v>55</v>
          </cell>
        </row>
        <row r="67">
          <cell r="B67">
            <v>56</v>
          </cell>
        </row>
        <row r="68">
          <cell r="B68">
            <v>57</v>
          </cell>
        </row>
        <row r="69">
          <cell r="B69">
            <v>58</v>
          </cell>
        </row>
        <row r="70">
          <cell r="B70">
            <v>59</v>
          </cell>
        </row>
        <row r="71">
          <cell r="B71">
            <v>60</v>
          </cell>
        </row>
        <row r="72">
          <cell r="B72">
            <v>61</v>
          </cell>
        </row>
        <row r="73">
          <cell r="B73">
            <v>62</v>
          </cell>
        </row>
        <row r="74">
          <cell r="B74">
            <v>63</v>
          </cell>
        </row>
        <row r="75">
          <cell r="B75">
            <v>64</v>
          </cell>
        </row>
        <row r="76">
          <cell r="B76">
            <v>65</v>
          </cell>
        </row>
        <row r="77">
          <cell r="B77">
            <v>66</v>
          </cell>
        </row>
        <row r="78">
          <cell r="B78">
            <v>67</v>
          </cell>
        </row>
        <row r="79">
          <cell r="B79">
            <v>68</v>
          </cell>
        </row>
        <row r="80">
          <cell r="B80">
            <v>69</v>
          </cell>
        </row>
        <row r="81">
          <cell r="B81">
            <v>70</v>
          </cell>
        </row>
        <row r="82">
          <cell r="B82">
            <v>71</v>
          </cell>
        </row>
        <row r="83">
          <cell r="B83">
            <v>72</v>
          </cell>
        </row>
        <row r="84">
          <cell r="B84">
            <v>73</v>
          </cell>
        </row>
        <row r="85">
          <cell r="B85">
            <v>74</v>
          </cell>
        </row>
        <row r="86">
          <cell r="B86">
            <v>75</v>
          </cell>
        </row>
        <row r="87">
          <cell r="B87">
            <v>76</v>
          </cell>
        </row>
        <row r="88">
          <cell r="B88">
            <v>77</v>
          </cell>
        </row>
        <row r="89">
          <cell r="B89">
            <v>78</v>
          </cell>
        </row>
        <row r="90">
          <cell r="B90">
            <v>79</v>
          </cell>
        </row>
        <row r="91">
          <cell r="B91">
            <v>80</v>
          </cell>
        </row>
        <row r="92">
          <cell r="B92">
            <v>81</v>
          </cell>
        </row>
        <row r="93">
          <cell r="B93">
            <v>82</v>
          </cell>
        </row>
        <row r="94">
          <cell r="B94">
            <v>83</v>
          </cell>
        </row>
        <row r="95">
          <cell r="B95">
            <v>84</v>
          </cell>
        </row>
        <row r="96">
          <cell r="B96">
            <v>85</v>
          </cell>
        </row>
        <row r="97">
          <cell r="B97">
            <v>86</v>
          </cell>
        </row>
        <row r="98">
          <cell r="B98">
            <v>87</v>
          </cell>
        </row>
        <row r="99">
          <cell r="B99">
            <v>88</v>
          </cell>
        </row>
        <row r="100">
          <cell r="B100">
            <v>89</v>
          </cell>
        </row>
        <row r="101">
          <cell r="B101">
            <v>90</v>
          </cell>
        </row>
        <row r="102">
          <cell r="B102">
            <v>91</v>
          </cell>
        </row>
        <row r="103">
          <cell r="B103">
            <v>92</v>
          </cell>
        </row>
        <row r="104">
          <cell r="B104">
            <v>93</v>
          </cell>
        </row>
        <row r="105">
          <cell r="B105">
            <v>94</v>
          </cell>
        </row>
        <row r="106">
          <cell r="B106">
            <v>95</v>
          </cell>
        </row>
        <row r="107">
          <cell r="B107">
            <v>96</v>
          </cell>
        </row>
        <row r="108">
          <cell r="B108">
            <v>97</v>
          </cell>
        </row>
        <row r="109">
          <cell r="B109">
            <v>98</v>
          </cell>
        </row>
        <row r="110">
          <cell r="B110">
            <v>99</v>
          </cell>
        </row>
        <row r="111">
          <cell r="B111">
            <v>100</v>
          </cell>
        </row>
        <row r="112">
          <cell r="B112">
            <v>101</v>
          </cell>
        </row>
        <row r="113">
          <cell r="B113">
            <v>102</v>
          </cell>
        </row>
        <row r="114">
          <cell r="B114">
            <v>103</v>
          </cell>
        </row>
        <row r="115">
          <cell r="B115">
            <v>104</v>
          </cell>
        </row>
        <row r="116">
          <cell r="B116">
            <v>105</v>
          </cell>
        </row>
        <row r="117">
          <cell r="B117">
            <v>106</v>
          </cell>
        </row>
        <row r="118">
          <cell r="B118">
            <v>107</v>
          </cell>
        </row>
        <row r="119">
          <cell r="B119">
            <v>108</v>
          </cell>
        </row>
        <row r="120">
          <cell r="B120">
            <v>109</v>
          </cell>
        </row>
        <row r="121">
          <cell r="B121">
            <v>110</v>
          </cell>
        </row>
        <row r="122">
          <cell r="B122">
            <v>111</v>
          </cell>
        </row>
        <row r="123">
          <cell r="B123">
            <v>112</v>
          </cell>
        </row>
        <row r="124">
          <cell r="B124">
            <v>113</v>
          </cell>
        </row>
        <row r="125">
          <cell r="B125">
            <v>114</v>
          </cell>
        </row>
        <row r="126">
          <cell r="B126">
            <v>115</v>
          </cell>
        </row>
        <row r="127">
          <cell r="B127">
            <v>116</v>
          </cell>
        </row>
        <row r="128">
          <cell r="B128">
            <v>117</v>
          </cell>
        </row>
        <row r="129">
          <cell r="B129">
            <v>118</v>
          </cell>
        </row>
        <row r="130">
          <cell r="B130">
            <v>119</v>
          </cell>
        </row>
        <row r="131">
          <cell r="B131">
            <v>120</v>
          </cell>
        </row>
        <row r="132">
          <cell r="B132">
            <v>121</v>
          </cell>
        </row>
        <row r="133">
          <cell r="B133">
            <v>122</v>
          </cell>
        </row>
        <row r="134">
          <cell r="B134">
            <v>123</v>
          </cell>
        </row>
        <row r="135">
          <cell r="B135">
            <v>124</v>
          </cell>
        </row>
        <row r="136">
          <cell r="B136">
            <v>125</v>
          </cell>
        </row>
        <row r="137">
          <cell r="B137">
            <v>126</v>
          </cell>
        </row>
        <row r="138">
          <cell r="B138">
            <v>127</v>
          </cell>
        </row>
        <row r="139">
          <cell r="B139">
            <v>128</v>
          </cell>
        </row>
        <row r="140">
          <cell r="B140">
            <v>129</v>
          </cell>
        </row>
        <row r="141">
          <cell r="B141">
            <v>130</v>
          </cell>
        </row>
        <row r="142">
          <cell r="B142">
            <v>131</v>
          </cell>
        </row>
        <row r="143">
          <cell r="B143">
            <v>132</v>
          </cell>
        </row>
        <row r="144">
          <cell r="B144">
            <v>133</v>
          </cell>
        </row>
        <row r="145">
          <cell r="B145">
            <v>134</v>
          </cell>
        </row>
        <row r="146">
          <cell r="B146">
            <v>135</v>
          </cell>
        </row>
        <row r="147">
          <cell r="B147">
            <v>136</v>
          </cell>
        </row>
        <row r="148">
          <cell r="B148">
            <v>137</v>
          </cell>
        </row>
        <row r="149">
          <cell r="B149">
            <v>138</v>
          </cell>
        </row>
        <row r="150">
          <cell r="B150">
            <v>139</v>
          </cell>
        </row>
        <row r="151">
          <cell r="B151">
            <v>140</v>
          </cell>
        </row>
        <row r="152">
          <cell r="B152">
            <v>141</v>
          </cell>
        </row>
        <row r="153">
          <cell r="B153">
            <v>142</v>
          </cell>
        </row>
        <row r="154">
          <cell r="B154">
            <v>143</v>
          </cell>
        </row>
        <row r="155">
          <cell r="B155">
            <v>144</v>
          </cell>
        </row>
        <row r="156">
          <cell r="B156">
            <v>145</v>
          </cell>
        </row>
        <row r="157">
          <cell r="B157">
            <v>146</v>
          </cell>
        </row>
        <row r="158">
          <cell r="B158">
            <v>147</v>
          </cell>
        </row>
        <row r="159">
          <cell r="B159">
            <v>148</v>
          </cell>
        </row>
        <row r="160">
          <cell r="B160">
            <v>149</v>
          </cell>
        </row>
        <row r="161">
          <cell r="B161">
            <v>150</v>
          </cell>
        </row>
        <row r="162">
          <cell r="B162">
            <v>151</v>
          </cell>
        </row>
        <row r="163">
          <cell r="B163">
            <v>152</v>
          </cell>
        </row>
        <row r="164">
          <cell r="B164">
            <v>153</v>
          </cell>
        </row>
        <row r="165">
          <cell r="B165">
            <v>154</v>
          </cell>
        </row>
        <row r="166">
          <cell r="B166">
            <v>155</v>
          </cell>
        </row>
        <row r="167">
          <cell r="B167">
            <v>156</v>
          </cell>
        </row>
        <row r="168">
          <cell r="B168">
            <v>157</v>
          </cell>
        </row>
        <row r="169">
          <cell r="B169">
            <v>158</v>
          </cell>
        </row>
        <row r="170">
          <cell r="B170">
            <v>159</v>
          </cell>
        </row>
        <row r="171">
          <cell r="B171">
            <v>160</v>
          </cell>
        </row>
        <row r="172">
          <cell r="B172">
            <v>161</v>
          </cell>
        </row>
        <row r="173">
          <cell r="B173">
            <v>162</v>
          </cell>
        </row>
        <row r="174">
          <cell r="B174">
            <v>163</v>
          </cell>
        </row>
        <row r="175">
          <cell r="B175">
            <v>164</v>
          </cell>
        </row>
        <row r="176">
          <cell r="B176">
            <v>165</v>
          </cell>
        </row>
        <row r="177">
          <cell r="B177">
            <v>166</v>
          </cell>
        </row>
        <row r="178">
          <cell r="B178">
            <v>167</v>
          </cell>
        </row>
        <row r="179">
          <cell r="B179">
            <v>168</v>
          </cell>
        </row>
        <row r="180">
          <cell r="B180">
            <v>169</v>
          </cell>
        </row>
        <row r="181">
          <cell r="B181">
            <v>170</v>
          </cell>
        </row>
        <row r="182">
          <cell r="B182">
            <v>171</v>
          </cell>
        </row>
        <row r="183">
          <cell r="B183">
            <v>172</v>
          </cell>
        </row>
        <row r="184">
          <cell r="B184">
            <v>173</v>
          </cell>
        </row>
        <row r="185">
          <cell r="B185">
            <v>174</v>
          </cell>
        </row>
        <row r="186">
          <cell r="B186">
            <v>175</v>
          </cell>
        </row>
        <row r="187">
          <cell r="B187">
            <v>176</v>
          </cell>
        </row>
        <row r="188">
          <cell r="B188">
            <v>177</v>
          </cell>
        </row>
        <row r="189">
          <cell r="B189">
            <v>178</v>
          </cell>
        </row>
        <row r="190">
          <cell r="B190">
            <v>179</v>
          </cell>
        </row>
        <row r="191">
          <cell r="B191">
            <v>180</v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structions"/>
      <sheetName val="DashBoard"/>
      <sheetName val="DocumentsDash"/>
      <sheetName val="Admin Info"/>
      <sheetName val="SWOT"/>
      <sheetName val="Fin Status"/>
      <sheetName val="Man&amp;Staff"/>
      <sheetName val="BusinessPlan"/>
      <sheetName val="F. Ratios"/>
      <sheetName val="Truck1"/>
      <sheetName val="Truc2"/>
      <sheetName val="F. Ratios (2)"/>
      <sheetName val="Sheet2"/>
      <sheetName val="Workings"/>
      <sheetName val="RevCal"/>
      <sheetName val="IS"/>
      <sheetName val="BS"/>
      <sheetName val="CS"/>
      <sheetName val="Report"/>
      <sheetName val="Item List"/>
      <sheetName val="BO Report Feed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9">
          <cell r="I39">
            <v>0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386A5-2751-48E1-B96D-96F149C588E9}">
  <sheetPr>
    <tabColor theme="8" tint="0.39997558519241921"/>
    <pageSetUpPr fitToPage="1"/>
  </sheetPr>
  <dimension ref="A10:L127"/>
  <sheetViews>
    <sheetView view="pageLayout" zoomScale="43" zoomScaleNormal="36" zoomScaleSheetLayoutView="34" zoomScalePageLayoutView="43" workbookViewId="0">
      <selection activeCell="AB11" sqref="AB11"/>
    </sheetView>
  </sheetViews>
  <sheetFormatPr defaultColWidth="9" defaultRowHeight="23.4" customHeight="1" x14ac:dyDescent="0.3"/>
  <cols>
    <col min="1" max="1" width="52.59765625" style="2" customWidth="1"/>
    <col min="2" max="2" width="14.09765625" style="2" bestFit="1" customWidth="1"/>
    <col min="3" max="3" width="11.5" style="2" customWidth="1"/>
    <col min="4" max="5" width="11.19921875" style="2" bestFit="1" customWidth="1"/>
    <col min="6" max="6" width="11.69921875" style="2" bestFit="1" customWidth="1"/>
    <col min="7" max="7" width="9.09765625" style="2" bestFit="1" customWidth="1"/>
    <col min="8" max="9" width="10.59765625" style="2" bestFit="1" customWidth="1"/>
    <col min="10" max="10" width="9.09765625" style="2" customWidth="1"/>
    <col min="11" max="11" width="2" style="2" customWidth="1"/>
    <col min="12" max="16384" width="9" style="2"/>
  </cols>
  <sheetData>
    <row r="10" spans="1:11" ht="23.4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23.4" customHeight="1" x14ac:dyDescent="0.3">
      <c r="A11" s="3" t="s">
        <v>0</v>
      </c>
      <c r="B11" s="476" t="s">
        <v>1</v>
      </c>
      <c r="C11" s="476"/>
      <c r="D11" s="476"/>
      <c r="E11" s="476"/>
      <c r="F11" s="476"/>
      <c r="G11" s="476"/>
      <c r="H11" s="476"/>
      <c r="I11" s="476"/>
      <c r="J11" s="476"/>
      <c r="K11" s="1"/>
    </row>
    <row r="12" spans="1:11" ht="23.4" customHeight="1" x14ac:dyDescent="0.3">
      <c r="A12" s="4" t="s">
        <v>2</v>
      </c>
      <c r="B12" s="472" t="s">
        <v>3</v>
      </c>
      <c r="C12" s="472"/>
      <c r="D12" s="472"/>
      <c r="E12" s="472"/>
      <c r="F12" s="473" t="s">
        <v>4</v>
      </c>
      <c r="G12" s="473"/>
      <c r="H12" s="473"/>
      <c r="I12" s="473"/>
      <c r="J12" s="473"/>
      <c r="K12" s="1"/>
    </row>
    <row r="13" spans="1:11" ht="23.4" customHeight="1" x14ac:dyDescent="0.3">
      <c r="A13" s="7" t="s">
        <v>5</v>
      </c>
      <c r="B13" s="8" t="s">
        <v>6</v>
      </c>
      <c r="C13" s="5" t="s">
        <v>7</v>
      </c>
      <c r="D13" s="9" t="s">
        <v>8</v>
      </c>
      <c r="E13" s="5" t="s">
        <v>9</v>
      </c>
      <c r="F13" s="10" t="s">
        <v>10</v>
      </c>
      <c r="G13" s="6" t="s">
        <v>11</v>
      </c>
      <c r="H13" s="10" t="s">
        <v>12</v>
      </c>
      <c r="I13" s="6" t="s">
        <v>13</v>
      </c>
      <c r="J13" s="11" t="s">
        <v>14</v>
      </c>
      <c r="K13" s="1"/>
    </row>
    <row r="14" spans="1:11" ht="23.4" customHeight="1" x14ac:dyDescent="0.3">
      <c r="A14" s="7"/>
      <c r="B14" s="12"/>
      <c r="C14" s="13"/>
      <c r="D14" s="14"/>
      <c r="E14" s="13"/>
      <c r="F14" s="15"/>
      <c r="G14" s="16"/>
      <c r="H14" s="15"/>
      <c r="I14" s="16"/>
      <c r="J14" s="17"/>
      <c r="K14" s="1"/>
    </row>
    <row r="15" spans="1:11" ht="23.4" customHeight="1" x14ac:dyDescent="0.3">
      <c r="A15" s="3" t="s">
        <v>15</v>
      </c>
      <c r="B15" s="18">
        <v>0</v>
      </c>
      <c r="C15" s="19">
        <v>0</v>
      </c>
      <c r="D15" s="20">
        <v>0</v>
      </c>
      <c r="E15" s="21">
        <v>0</v>
      </c>
      <c r="F15" s="22">
        <v>0</v>
      </c>
      <c r="G15" s="23">
        <v>0</v>
      </c>
      <c r="H15" s="22">
        <v>0</v>
      </c>
      <c r="I15" s="23">
        <v>0</v>
      </c>
      <c r="J15" s="24">
        <v>0</v>
      </c>
      <c r="K15" s="1"/>
    </row>
    <row r="16" spans="1:11" ht="23.4" customHeight="1" x14ac:dyDescent="0.3">
      <c r="A16" s="25" t="s">
        <v>16</v>
      </c>
      <c r="B16" s="26">
        <v>0</v>
      </c>
      <c r="C16" s="27">
        <v>0</v>
      </c>
      <c r="D16" s="28">
        <v>0</v>
      </c>
      <c r="E16" s="29">
        <v>0</v>
      </c>
      <c r="F16" s="30">
        <v>0</v>
      </c>
      <c r="G16" s="31">
        <v>0</v>
      </c>
      <c r="H16" s="30">
        <v>0</v>
      </c>
      <c r="I16" s="31">
        <v>0</v>
      </c>
      <c r="J16" s="32">
        <v>0</v>
      </c>
      <c r="K16" s="1"/>
    </row>
    <row r="17" spans="1:11" ht="23.4" customHeight="1" x14ac:dyDescent="0.3">
      <c r="A17" s="3" t="s">
        <v>17</v>
      </c>
      <c r="B17" s="18">
        <f t="shared" ref="B17:J17" si="0">SUM(B15:B16)</f>
        <v>0</v>
      </c>
      <c r="C17" s="21">
        <f t="shared" si="0"/>
        <v>0</v>
      </c>
      <c r="D17" s="20">
        <f t="shared" si="0"/>
        <v>0</v>
      </c>
      <c r="E17" s="21">
        <f t="shared" si="0"/>
        <v>0</v>
      </c>
      <c r="F17" s="33">
        <f t="shared" si="0"/>
        <v>0</v>
      </c>
      <c r="G17" s="34">
        <f t="shared" si="0"/>
        <v>0</v>
      </c>
      <c r="H17" s="33">
        <f t="shared" si="0"/>
        <v>0</v>
      </c>
      <c r="I17" s="34">
        <f t="shared" si="0"/>
        <v>0</v>
      </c>
      <c r="J17" s="35">
        <f t="shared" si="0"/>
        <v>0</v>
      </c>
      <c r="K17" s="1"/>
    </row>
    <row r="18" spans="1:11" ht="23.4" customHeight="1" x14ac:dyDescent="0.3">
      <c r="A18" s="7" t="s">
        <v>18</v>
      </c>
      <c r="B18" s="36" t="s">
        <v>19</v>
      </c>
      <c r="C18" s="37">
        <v>0</v>
      </c>
      <c r="D18" s="38">
        <v>0</v>
      </c>
      <c r="E18" s="39">
        <v>0</v>
      </c>
      <c r="F18" s="40">
        <v>0</v>
      </c>
      <c r="G18" s="41">
        <v>0</v>
      </c>
      <c r="H18" s="40">
        <v>0</v>
      </c>
      <c r="I18" s="41">
        <v>0</v>
      </c>
      <c r="J18" s="42">
        <v>0</v>
      </c>
      <c r="K18" s="1"/>
    </row>
    <row r="19" spans="1:11" ht="23.4" customHeight="1" x14ac:dyDescent="0.3">
      <c r="A19" s="7" t="s">
        <v>20</v>
      </c>
      <c r="B19" s="43">
        <v>0</v>
      </c>
      <c r="C19" s="44">
        <v>0</v>
      </c>
      <c r="D19" s="45">
        <v>0</v>
      </c>
      <c r="E19" s="46">
        <v>0</v>
      </c>
      <c r="F19" s="47">
        <v>0</v>
      </c>
      <c r="G19" s="48">
        <v>0</v>
      </c>
      <c r="H19" s="47">
        <v>0</v>
      </c>
      <c r="I19" s="48">
        <v>0</v>
      </c>
      <c r="J19" s="49">
        <v>0</v>
      </c>
      <c r="K19" s="1"/>
    </row>
    <row r="20" spans="1:11" ht="23.4" customHeight="1" x14ac:dyDescent="0.3">
      <c r="A20" s="25" t="s">
        <v>21</v>
      </c>
      <c r="B20" s="26">
        <v>0</v>
      </c>
      <c r="C20" s="27">
        <v>0</v>
      </c>
      <c r="D20" s="28">
        <v>0</v>
      </c>
      <c r="E20" s="29">
        <v>0</v>
      </c>
      <c r="F20" s="30">
        <v>0</v>
      </c>
      <c r="G20" s="31">
        <v>0</v>
      </c>
      <c r="H20" s="30">
        <v>0</v>
      </c>
      <c r="I20" s="31">
        <v>0</v>
      </c>
      <c r="J20" s="32">
        <v>0</v>
      </c>
      <c r="K20" s="1"/>
    </row>
    <row r="21" spans="1:11" ht="23.4" customHeight="1" x14ac:dyDescent="0.3">
      <c r="A21" s="3" t="s">
        <v>22</v>
      </c>
      <c r="B21" s="50">
        <f>SUM(B17:B20)</f>
        <v>0</v>
      </c>
      <c r="C21" s="51">
        <f t="shared" ref="C21:J21" si="1">SUM(C17:C20)</f>
        <v>0</v>
      </c>
      <c r="D21" s="52">
        <f t="shared" si="1"/>
        <v>0</v>
      </c>
      <c r="E21" s="53">
        <f t="shared" si="1"/>
        <v>0</v>
      </c>
      <c r="F21" s="54">
        <f t="shared" si="1"/>
        <v>0</v>
      </c>
      <c r="G21" s="55">
        <f t="shared" si="1"/>
        <v>0</v>
      </c>
      <c r="H21" s="54">
        <f t="shared" si="1"/>
        <v>0</v>
      </c>
      <c r="I21" s="55">
        <f t="shared" si="1"/>
        <v>0</v>
      </c>
      <c r="J21" s="56">
        <f t="shared" si="1"/>
        <v>0</v>
      </c>
      <c r="K21" s="1"/>
    </row>
    <row r="22" spans="1:11" ht="23.4" customHeight="1" x14ac:dyDescent="0.3">
      <c r="A22" s="7" t="s">
        <v>23</v>
      </c>
      <c r="B22" s="43">
        <v>0</v>
      </c>
      <c r="C22" s="44">
        <v>0</v>
      </c>
      <c r="D22" s="45">
        <v>0</v>
      </c>
      <c r="E22" s="46">
        <v>0</v>
      </c>
      <c r="F22" s="47">
        <v>0</v>
      </c>
      <c r="G22" s="48">
        <v>0</v>
      </c>
      <c r="H22" s="47">
        <v>0</v>
      </c>
      <c r="I22" s="48">
        <v>0</v>
      </c>
      <c r="J22" s="49">
        <v>0</v>
      </c>
      <c r="K22" s="1"/>
    </row>
    <row r="23" spans="1:11" ht="23.4" customHeight="1" x14ac:dyDescent="0.3">
      <c r="A23" s="7" t="s">
        <v>24</v>
      </c>
      <c r="B23" s="57">
        <v>0</v>
      </c>
      <c r="C23" s="58">
        <v>0</v>
      </c>
      <c r="D23" s="59">
        <v>0</v>
      </c>
      <c r="E23" s="58">
        <v>0</v>
      </c>
      <c r="F23" s="47">
        <v>0</v>
      </c>
      <c r="G23" s="48">
        <v>0</v>
      </c>
      <c r="H23" s="47">
        <v>0</v>
      </c>
      <c r="I23" s="48">
        <v>0</v>
      </c>
      <c r="J23" s="49">
        <v>0</v>
      </c>
      <c r="K23" s="1"/>
    </row>
    <row r="24" spans="1:11" ht="23.4" customHeight="1" x14ac:dyDescent="0.3">
      <c r="A24" s="25" t="s">
        <v>25</v>
      </c>
      <c r="B24" s="26">
        <v>0</v>
      </c>
      <c r="C24" s="27">
        <v>0</v>
      </c>
      <c r="D24" s="28">
        <v>0</v>
      </c>
      <c r="E24" s="27">
        <v>0</v>
      </c>
      <c r="F24" s="30">
        <v>0</v>
      </c>
      <c r="G24" s="31">
        <v>0</v>
      </c>
      <c r="H24" s="30">
        <v>0</v>
      </c>
      <c r="I24" s="31">
        <v>0</v>
      </c>
      <c r="J24" s="32">
        <v>0</v>
      </c>
      <c r="K24" s="1"/>
    </row>
    <row r="25" spans="1:11" ht="23.4" customHeight="1" x14ac:dyDescent="0.3">
      <c r="A25" s="3" t="s">
        <v>26</v>
      </c>
      <c r="B25" s="60">
        <f>SUM(B21:B24)</f>
        <v>0</v>
      </c>
      <c r="C25" s="61">
        <f t="shared" ref="C25:J25" si="2">SUM(C21:C24)</f>
        <v>0</v>
      </c>
      <c r="D25" s="62">
        <f t="shared" si="2"/>
        <v>0</v>
      </c>
      <c r="E25" s="61">
        <f t="shared" si="2"/>
        <v>0</v>
      </c>
      <c r="F25" s="63">
        <f t="shared" si="2"/>
        <v>0</v>
      </c>
      <c r="G25" s="64">
        <f t="shared" si="2"/>
        <v>0</v>
      </c>
      <c r="H25" s="63">
        <f t="shared" si="2"/>
        <v>0</v>
      </c>
      <c r="I25" s="64">
        <f t="shared" si="2"/>
        <v>0</v>
      </c>
      <c r="J25" s="65">
        <f t="shared" si="2"/>
        <v>0</v>
      </c>
      <c r="K25" s="1"/>
    </row>
    <row r="26" spans="1:11" ht="23.4" customHeight="1" x14ac:dyDescent="0.3">
      <c r="A26" s="7" t="s">
        <v>27</v>
      </c>
      <c r="B26" s="59"/>
      <c r="C26" s="66"/>
      <c r="D26" s="59"/>
      <c r="E26" s="59"/>
      <c r="F26" s="67">
        <f>IF(F25&gt;0,F25*0.27,0)</f>
        <v>0</v>
      </c>
      <c r="G26" s="67">
        <f t="shared" ref="G26:J26" si="3">IF(G25&gt;0,G25*0.27,0)</f>
        <v>0</v>
      </c>
      <c r="H26" s="67">
        <f t="shared" si="3"/>
        <v>0</v>
      </c>
      <c r="I26" s="67">
        <f t="shared" si="3"/>
        <v>0</v>
      </c>
      <c r="J26" s="67">
        <f t="shared" si="3"/>
        <v>0</v>
      </c>
      <c r="K26" s="1"/>
    </row>
    <row r="27" spans="1:11" ht="23.4" customHeight="1" thickBot="1" x14ac:dyDescent="0.35">
      <c r="A27" s="3" t="s">
        <v>28</v>
      </c>
      <c r="B27" s="68">
        <f t="shared" ref="B27:J27" si="4">SUM(B25:B26)</f>
        <v>0</v>
      </c>
      <c r="C27" s="68">
        <f t="shared" si="4"/>
        <v>0</v>
      </c>
      <c r="D27" s="69">
        <f t="shared" si="4"/>
        <v>0</v>
      </c>
      <c r="E27" s="69">
        <f t="shared" si="4"/>
        <v>0</v>
      </c>
      <c r="F27" s="70">
        <f t="shared" si="4"/>
        <v>0</v>
      </c>
      <c r="G27" s="70">
        <f t="shared" si="4"/>
        <v>0</v>
      </c>
      <c r="H27" s="70">
        <f t="shared" si="4"/>
        <v>0</v>
      </c>
      <c r="I27" s="70">
        <f t="shared" si="4"/>
        <v>0</v>
      </c>
      <c r="J27" s="70">
        <f t="shared" si="4"/>
        <v>0</v>
      </c>
      <c r="K27" s="1"/>
    </row>
    <row r="28" spans="1:11" ht="23.4" customHeight="1" thickTop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23.4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23.4" customHeight="1" x14ac:dyDescent="0.3">
      <c r="A30" s="3" t="s">
        <v>29</v>
      </c>
      <c r="B30" s="477" t="s">
        <v>3</v>
      </c>
      <c r="C30" s="478"/>
      <c r="D30" s="478"/>
      <c r="E30" s="479"/>
      <c r="F30" s="480" t="s">
        <v>4</v>
      </c>
      <c r="G30" s="481"/>
      <c r="H30" s="481"/>
      <c r="I30" s="481"/>
      <c r="J30" s="482"/>
      <c r="K30" s="1"/>
    </row>
    <row r="31" spans="1:11" ht="23.4" customHeight="1" x14ac:dyDescent="0.3">
      <c r="A31" s="71" t="s">
        <v>30</v>
      </c>
      <c r="B31" s="5" t="s">
        <v>6</v>
      </c>
      <c r="C31" s="5" t="s">
        <v>7</v>
      </c>
      <c r="D31" s="5" t="s">
        <v>8</v>
      </c>
      <c r="E31" s="5" t="s">
        <v>9</v>
      </c>
      <c r="F31" s="6" t="s">
        <v>10</v>
      </c>
      <c r="G31" s="6" t="s">
        <v>11</v>
      </c>
      <c r="H31" s="6" t="s">
        <v>12</v>
      </c>
      <c r="I31" s="6" t="s">
        <v>13</v>
      </c>
      <c r="J31" s="6" t="s">
        <v>14</v>
      </c>
      <c r="K31" s="1"/>
    </row>
    <row r="32" spans="1:11" ht="23.4" customHeight="1" x14ac:dyDescent="0.3">
      <c r="A32" s="3" t="s">
        <v>31</v>
      </c>
      <c r="B32" s="72"/>
      <c r="C32" s="72"/>
      <c r="D32" s="72"/>
      <c r="E32" s="72"/>
      <c r="F32" s="73"/>
      <c r="G32" s="73"/>
      <c r="H32" s="73"/>
      <c r="I32" s="73"/>
      <c r="J32" s="73"/>
      <c r="K32" s="1"/>
    </row>
    <row r="33" spans="1:11" ht="23.4" customHeight="1" x14ac:dyDescent="0.3">
      <c r="A33" s="3" t="s">
        <v>32</v>
      </c>
      <c r="B33" s="74">
        <f>SUM(B34:B37)</f>
        <v>0</v>
      </c>
      <c r="C33" s="75">
        <f t="shared" ref="C33:J33" si="5">SUM(C34:C37)</f>
        <v>0</v>
      </c>
      <c r="D33" s="75">
        <f t="shared" si="5"/>
        <v>0</v>
      </c>
      <c r="E33" s="75">
        <f t="shared" si="5"/>
        <v>0</v>
      </c>
      <c r="F33" s="76">
        <f t="shared" si="5"/>
        <v>0</v>
      </c>
      <c r="G33" s="76">
        <f t="shared" si="5"/>
        <v>0</v>
      </c>
      <c r="H33" s="76">
        <f t="shared" si="5"/>
        <v>0</v>
      </c>
      <c r="I33" s="76">
        <f t="shared" si="5"/>
        <v>0</v>
      </c>
      <c r="J33" s="76">
        <f t="shared" si="5"/>
        <v>0</v>
      </c>
      <c r="K33" s="1"/>
    </row>
    <row r="34" spans="1:11" ht="23.4" customHeight="1" x14ac:dyDescent="0.3">
      <c r="A34" s="7" t="s">
        <v>33</v>
      </c>
      <c r="B34" s="77">
        <v>0</v>
      </c>
      <c r="C34" s="77">
        <v>0</v>
      </c>
      <c r="D34" s="77">
        <v>0</v>
      </c>
      <c r="E34" s="77">
        <v>0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1"/>
    </row>
    <row r="35" spans="1:11" ht="23.4" customHeight="1" x14ac:dyDescent="0.3">
      <c r="A35" s="7" t="s">
        <v>34</v>
      </c>
      <c r="B35" s="79">
        <v>0</v>
      </c>
      <c r="C35" s="79">
        <v>0</v>
      </c>
      <c r="D35" s="79">
        <v>0</v>
      </c>
      <c r="E35" s="79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1"/>
    </row>
    <row r="36" spans="1:11" ht="23.4" customHeight="1" x14ac:dyDescent="0.3">
      <c r="A36" s="7" t="s">
        <v>35</v>
      </c>
      <c r="B36" s="79">
        <v>0</v>
      </c>
      <c r="C36" s="79">
        <v>0</v>
      </c>
      <c r="D36" s="79">
        <v>0</v>
      </c>
      <c r="E36" s="79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1"/>
    </row>
    <row r="37" spans="1:11" ht="23.4" customHeight="1" x14ac:dyDescent="0.3">
      <c r="A37" s="7" t="s">
        <v>36</v>
      </c>
      <c r="B37" s="81">
        <v>0</v>
      </c>
      <c r="C37" s="81">
        <v>0</v>
      </c>
      <c r="D37" s="81">
        <v>0</v>
      </c>
      <c r="E37" s="81">
        <v>0</v>
      </c>
      <c r="F37" s="82">
        <v>0</v>
      </c>
      <c r="G37" s="82">
        <v>0</v>
      </c>
      <c r="H37" s="82">
        <v>0</v>
      </c>
      <c r="I37" s="82">
        <v>0</v>
      </c>
      <c r="J37" s="82">
        <v>0</v>
      </c>
      <c r="K37" s="1"/>
    </row>
    <row r="38" spans="1:11" ht="23.4" customHeight="1" x14ac:dyDescent="0.3">
      <c r="A38" s="7"/>
      <c r="B38" s="83"/>
      <c r="C38" s="83"/>
      <c r="D38" s="83"/>
      <c r="E38" s="83"/>
      <c r="F38" s="84"/>
      <c r="G38" s="84"/>
      <c r="H38" s="84"/>
      <c r="I38" s="84"/>
      <c r="J38" s="84"/>
      <c r="K38" s="1"/>
    </row>
    <row r="39" spans="1:11" ht="23.4" customHeight="1" x14ac:dyDescent="0.3">
      <c r="A39" s="3" t="s">
        <v>37</v>
      </c>
      <c r="B39" s="85">
        <f>SUM(B40:B45)</f>
        <v>0</v>
      </c>
      <c r="C39" s="86">
        <f t="shared" ref="C39:J39" si="6">SUM(C40:C45)</f>
        <v>0</v>
      </c>
      <c r="D39" s="86">
        <f t="shared" si="6"/>
        <v>0</v>
      </c>
      <c r="E39" s="86">
        <f t="shared" si="6"/>
        <v>0</v>
      </c>
      <c r="F39" s="87">
        <f>SUM(F40:F45)</f>
        <v>0</v>
      </c>
      <c r="G39" s="87">
        <f t="shared" si="6"/>
        <v>0</v>
      </c>
      <c r="H39" s="87">
        <f t="shared" si="6"/>
        <v>0</v>
      </c>
      <c r="I39" s="87">
        <f t="shared" si="6"/>
        <v>0</v>
      </c>
      <c r="J39" s="87">
        <f t="shared" si="6"/>
        <v>0</v>
      </c>
      <c r="K39" s="1"/>
    </row>
    <row r="40" spans="1:11" ht="23.4" customHeight="1" x14ac:dyDescent="0.3">
      <c r="A40" s="7" t="s">
        <v>38</v>
      </c>
      <c r="B40" s="88">
        <v>0</v>
      </c>
      <c r="C40" s="88">
        <v>0</v>
      </c>
      <c r="D40" s="88">
        <v>0</v>
      </c>
      <c r="E40" s="88">
        <v>0</v>
      </c>
      <c r="F40" s="78">
        <v>0</v>
      </c>
      <c r="G40" s="78">
        <v>0</v>
      </c>
      <c r="H40" s="78">
        <v>0</v>
      </c>
      <c r="I40" s="78">
        <v>0</v>
      </c>
      <c r="J40" s="78">
        <v>0</v>
      </c>
      <c r="K40" s="1"/>
    </row>
    <row r="41" spans="1:11" ht="23.4" customHeight="1" x14ac:dyDescent="0.3">
      <c r="A41" s="7" t="s">
        <v>39</v>
      </c>
      <c r="B41" s="79">
        <v>0</v>
      </c>
      <c r="C41" s="79">
        <v>0</v>
      </c>
      <c r="D41" s="79">
        <v>0</v>
      </c>
      <c r="E41" s="79">
        <v>0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1"/>
    </row>
    <row r="42" spans="1:11" ht="23.4" customHeight="1" x14ac:dyDescent="0.3">
      <c r="A42" s="7" t="s">
        <v>40</v>
      </c>
      <c r="B42" s="79">
        <v>0</v>
      </c>
      <c r="C42" s="79">
        <v>0</v>
      </c>
      <c r="D42" s="79">
        <v>0</v>
      </c>
      <c r="E42" s="79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1"/>
    </row>
    <row r="43" spans="1:11" ht="23.4" customHeight="1" x14ac:dyDescent="0.3">
      <c r="A43" s="7" t="s">
        <v>41</v>
      </c>
      <c r="B43" s="79">
        <v>0</v>
      </c>
      <c r="C43" s="79">
        <v>0</v>
      </c>
      <c r="D43" s="79">
        <v>0</v>
      </c>
      <c r="E43" s="79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1"/>
    </row>
    <row r="44" spans="1:11" ht="23.4" customHeight="1" x14ac:dyDescent="0.3">
      <c r="A44" s="7" t="s">
        <v>42</v>
      </c>
      <c r="B44" s="79">
        <v>0</v>
      </c>
      <c r="C44" s="79">
        <v>0</v>
      </c>
      <c r="D44" s="79">
        <v>0</v>
      </c>
      <c r="E44" s="79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1"/>
    </row>
    <row r="45" spans="1:11" ht="23.4" customHeight="1" x14ac:dyDescent="0.3">
      <c r="B45" s="81">
        <v>0</v>
      </c>
      <c r="C45" s="81">
        <v>0</v>
      </c>
      <c r="D45" s="81">
        <v>0</v>
      </c>
      <c r="E45" s="81">
        <v>0</v>
      </c>
      <c r="F45" s="82">
        <v>0</v>
      </c>
      <c r="G45" s="82">
        <v>0</v>
      </c>
      <c r="H45" s="82">
        <v>0</v>
      </c>
      <c r="I45" s="82">
        <v>0</v>
      </c>
      <c r="J45" s="82">
        <v>0</v>
      </c>
      <c r="K45" s="1"/>
    </row>
    <row r="46" spans="1:11" ht="23.4" customHeight="1" x14ac:dyDescent="0.3">
      <c r="A46" s="7"/>
      <c r="B46" s="83"/>
      <c r="C46" s="89"/>
      <c r="D46" s="89"/>
      <c r="E46" s="89"/>
      <c r="F46" s="90"/>
      <c r="G46" s="90"/>
      <c r="H46" s="90"/>
      <c r="I46" s="90"/>
      <c r="J46" s="90"/>
      <c r="K46" s="1"/>
    </row>
    <row r="47" spans="1:11" ht="23.4" customHeight="1" thickBot="1" x14ac:dyDescent="0.35">
      <c r="A47" s="4" t="s">
        <v>43</v>
      </c>
      <c r="B47" s="91">
        <f>+B39+B33</f>
        <v>0</v>
      </c>
      <c r="C47" s="91">
        <f t="shared" ref="C47:J47" si="7">+C39+C33</f>
        <v>0</v>
      </c>
      <c r="D47" s="91">
        <f t="shared" si="7"/>
        <v>0</v>
      </c>
      <c r="E47" s="91">
        <f t="shared" si="7"/>
        <v>0</v>
      </c>
      <c r="F47" s="92">
        <f t="shared" si="7"/>
        <v>0</v>
      </c>
      <c r="G47" s="92">
        <f t="shared" si="7"/>
        <v>0</v>
      </c>
      <c r="H47" s="92">
        <f t="shared" si="7"/>
        <v>0</v>
      </c>
      <c r="I47" s="92">
        <f t="shared" si="7"/>
        <v>0</v>
      </c>
      <c r="J47" s="92">
        <f t="shared" si="7"/>
        <v>0</v>
      </c>
      <c r="K47" s="1"/>
    </row>
    <row r="48" spans="1:11" ht="23.4" customHeight="1" thickTop="1" x14ac:dyDescent="0.3">
      <c r="A48" s="7"/>
      <c r="B48" s="93"/>
      <c r="C48" s="94"/>
      <c r="D48" s="94"/>
      <c r="E48" s="95"/>
      <c r="F48" s="73"/>
      <c r="G48" s="73"/>
      <c r="H48" s="73"/>
      <c r="I48" s="73"/>
      <c r="J48" s="73"/>
      <c r="K48" s="1"/>
    </row>
    <row r="49" spans="1:12" ht="23.4" customHeight="1" x14ac:dyDescent="0.3">
      <c r="A49" s="3" t="s">
        <v>44</v>
      </c>
      <c r="B49" s="93"/>
      <c r="C49" s="94"/>
      <c r="D49" s="94"/>
      <c r="E49" s="95"/>
      <c r="F49" s="73"/>
      <c r="G49" s="73"/>
      <c r="H49" s="73"/>
      <c r="I49" s="73"/>
      <c r="J49" s="73"/>
      <c r="K49" s="1"/>
    </row>
    <row r="50" spans="1:12" ht="23.4" customHeight="1" x14ac:dyDescent="0.3">
      <c r="A50" s="7"/>
      <c r="B50" s="93"/>
      <c r="C50" s="94"/>
      <c r="D50" s="94"/>
      <c r="E50" s="95"/>
      <c r="F50" s="73"/>
      <c r="G50" s="73"/>
      <c r="H50" s="73"/>
      <c r="I50" s="73"/>
      <c r="J50" s="73"/>
      <c r="K50" s="1"/>
    </row>
    <row r="51" spans="1:12" ht="23.4" customHeight="1" x14ac:dyDescent="0.3">
      <c r="A51" s="3" t="s">
        <v>45</v>
      </c>
      <c r="B51" s="74">
        <f t="shared" ref="B51:J51" si="8">SUM(B52:B55)</f>
        <v>0</v>
      </c>
      <c r="C51" s="74">
        <f t="shared" si="8"/>
        <v>0</v>
      </c>
      <c r="D51" s="74">
        <f t="shared" si="8"/>
        <v>0</v>
      </c>
      <c r="E51" s="74">
        <f t="shared" si="8"/>
        <v>0</v>
      </c>
      <c r="F51" s="76">
        <f t="shared" si="8"/>
        <v>0</v>
      </c>
      <c r="G51" s="76">
        <f t="shared" si="8"/>
        <v>0</v>
      </c>
      <c r="H51" s="76">
        <f t="shared" si="8"/>
        <v>0</v>
      </c>
      <c r="I51" s="76">
        <f t="shared" si="8"/>
        <v>0</v>
      </c>
      <c r="J51" s="76">
        <f t="shared" si="8"/>
        <v>0</v>
      </c>
      <c r="K51" s="1"/>
    </row>
    <row r="52" spans="1:12" ht="23.4" customHeight="1" x14ac:dyDescent="0.3">
      <c r="A52" s="7" t="s">
        <v>46</v>
      </c>
      <c r="B52" s="97">
        <v>0</v>
      </c>
      <c r="C52" s="97">
        <v>0</v>
      </c>
      <c r="D52" s="97">
        <v>0</v>
      </c>
      <c r="E52" s="97">
        <v>0</v>
      </c>
      <c r="F52" s="78">
        <v>0</v>
      </c>
      <c r="G52" s="78">
        <v>0</v>
      </c>
      <c r="H52" s="78">
        <v>0</v>
      </c>
      <c r="I52" s="99">
        <v>0</v>
      </c>
      <c r="J52" s="100">
        <v>0</v>
      </c>
      <c r="K52" s="1"/>
    </row>
    <row r="53" spans="1:12" ht="23.4" customHeight="1" x14ac:dyDescent="0.3">
      <c r="A53" s="7" t="s">
        <v>47</v>
      </c>
      <c r="B53" s="101">
        <v>0</v>
      </c>
      <c r="C53" s="102">
        <v>0</v>
      </c>
      <c r="D53" s="103">
        <v>0</v>
      </c>
      <c r="E53" s="104">
        <v>0</v>
      </c>
      <c r="F53" s="80">
        <v>0</v>
      </c>
      <c r="G53" s="80">
        <v>0</v>
      </c>
      <c r="H53" s="80">
        <v>0</v>
      </c>
      <c r="I53" s="84">
        <v>0</v>
      </c>
      <c r="J53" s="105">
        <v>0</v>
      </c>
      <c r="K53" s="1"/>
    </row>
    <row r="54" spans="1:12" ht="23.4" customHeight="1" x14ac:dyDescent="0.3">
      <c r="A54" s="7" t="s">
        <v>48</v>
      </c>
      <c r="B54" s="101">
        <v>0</v>
      </c>
      <c r="C54" s="102">
        <v>0</v>
      </c>
      <c r="D54" s="103">
        <v>0</v>
      </c>
      <c r="E54" s="104">
        <v>0</v>
      </c>
      <c r="F54" s="80">
        <v>0</v>
      </c>
      <c r="G54" s="80">
        <v>0</v>
      </c>
      <c r="H54" s="80">
        <v>0</v>
      </c>
      <c r="I54" s="84">
        <v>0</v>
      </c>
      <c r="J54" s="105">
        <v>0</v>
      </c>
      <c r="K54" s="1"/>
    </row>
    <row r="55" spans="1:12" ht="23.4" customHeight="1" x14ac:dyDescent="0.3">
      <c r="A55" s="7" t="s">
        <v>49</v>
      </c>
      <c r="B55" s="106">
        <v>0</v>
      </c>
      <c r="C55" s="107">
        <v>0</v>
      </c>
      <c r="D55" s="108">
        <v>0</v>
      </c>
      <c r="E55" s="109">
        <v>0</v>
      </c>
      <c r="F55" s="82">
        <v>0</v>
      </c>
      <c r="G55" s="82">
        <v>0</v>
      </c>
      <c r="H55" s="82">
        <v>0</v>
      </c>
      <c r="I55" s="110">
        <v>0</v>
      </c>
      <c r="J55" s="82">
        <v>0</v>
      </c>
      <c r="K55" s="1"/>
    </row>
    <row r="56" spans="1:12" ht="23.4" customHeight="1" x14ac:dyDescent="0.3">
      <c r="B56" s="85"/>
      <c r="C56" s="89"/>
      <c r="D56" s="89"/>
      <c r="E56" s="89"/>
      <c r="F56" s="111"/>
      <c r="G56" s="90"/>
      <c r="H56" s="90"/>
      <c r="I56" s="90"/>
      <c r="J56" s="73"/>
      <c r="K56" s="1"/>
    </row>
    <row r="57" spans="1:12" ht="23.4" customHeight="1" x14ac:dyDescent="0.3">
      <c r="A57" s="3" t="s">
        <v>50</v>
      </c>
      <c r="B57" s="85">
        <f>SUM(B58:B60)</f>
        <v>0</v>
      </c>
      <c r="C57" s="116">
        <f t="shared" ref="C57:J57" si="9">SUM(C58:C60)</f>
        <v>0</v>
      </c>
      <c r="D57" s="116">
        <f t="shared" si="9"/>
        <v>0</v>
      </c>
      <c r="E57" s="116">
        <f t="shared" si="9"/>
        <v>0</v>
      </c>
      <c r="F57" s="117">
        <f t="shared" si="9"/>
        <v>0</v>
      </c>
      <c r="G57" s="231">
        <f t="shared" si="9"/>
        <v>0</v>
      </c>
      <c r="H57" s="231">
        <f t="shared" si="9"/>
        <v>0</v>
      </c>
      <c r="I57" s="231">
        <f t="shared" si="9"/>
        <v>0</v>
      </c>
      <c r="J57" s="231">
        <f t="shared" si="9"/>
        <v>0</v>
      </c>
      <c r="K57" s="1"/>
      <c r="L57" s="112"/>
    </row>
    <row r="58" spans="1:12" ht="23.4" customHeight="1" x14ac:dyDescent="0.3">
      <c r="A58" s="7" t="s">
        <v>51</v>
      </c>
      <c r="B58" s="96">
        <v>0</v>
      </c>
      <c r="C58" s="96">
        <v>0</v>
      </c>
      <c r="D58" s="96">
        <v>0</v>
      </c>
      <c r="E58" s="96">
        <v>0</v>
      </c>
      <c r="F58" s="113">
        <v>0</v>
      </c>
      <c r="G58" s="113">
        <v>0</v>
      </c>
      <c r="H58" s="113">
        <v>0</v>
      </c>
      <c r="I58" s="113">
        <v>0</v>
      </c>
      <c r="J58" s="113">
        <v>0</v>
      </c>
      <c r="K58" s="1"/>
    </row>
    <row r="59" spans="1:12" ht="23.4" customHeight="1" x14ac:dyDescent="0.3">
      <c r="A59" s="7" t="s">
        <v>52</v>
      </c>
      <c r="B59" s="101">
        <v>0</v>
      </c>
      <c r="C59" s="101">
        <v>0</v>
      </c>
      <c r="D59" s="101">
        <v>0</v>
      </c>
      <c r="E59" s="101">
        <v>0</v>
      </c>
      <c r="F59" s="114">
        <v>0</v>
      </c>
      <c r="G59" s="114">
        <v>0</v>
      </c>
      <c r="H59" s="114">
        <v>0</v>
      </c>
      <c r="I59" s="114">
        <v>0</v>
      </c>
      <c r="J59" s="114">
        <v>0</v>
      </c>
      <c r="K59" s="1"/>
    </row>
    <row r="60" spans="1:12" ht="23.4" customHeight="1" x14ac:dyDescent="0.3">
      <c r="A60" s="7"/>
      <c r="B60" s="106">
        <v>0</v>
      </c>
      <c r="C60" s="106">
        <v>0</v>
      </c>
      <c r="D60" s="106">
        <v>0</v>
      </c>
      <c r="E60" s="106">
        <v>0</v>
      </c>
      <c r="F60" s="115">
        <v>0</v>
      </c>
      <c r="G60" s="115">
        <v>0</v>
      </c>
      <c r="H60" s="115">
        <v>0</v>
      </c>
      <c r="I60" s="115">
        <v>0</v>
      </c>
      <c r="J60" s="115">
        <v>0</v>
      </c>
      <c r="K60" s="1"/>
    </row>
    <row r="61" spans="1:12" ht="23.4" customHeight="1" x14ac:dyDescent="0.3">
      <c r="A61" s="7"/>
      <c r="B61" s="83"/>
      <c r="C61" s="89"/>
      <c r="D61" s="89"/>
      <c r="E61" s="89"/>
      <c r="F61" s="111"/>
      <c r="G61" s="90"/>
      <c r="H61" s="90"/>
      <c r="I61" s="90"/>
      <c r="J61" s="73"/>
      <c r="K61" s="1"/>
    </row>
    <row r="62" spans="1:12" ht="23.4" customHeight="1" x14ac:dyDescent="0.3">
      <c r="A62" s="3" t="s">
        <v>53</v>
      </c>
      <c r="B62" s="116">
        <f t="shared" ref="B62:D62" si="10">SUM(B63:B65)</f>
        <v>0</v>
      </c>
      <c r="C62" s="116">
        <f t="shared" si="10"/>
        <v>0</v>
      </c>
      <c r="D62" s="116">
        <f t="shared" si="10"/>
        <v>0</v>
      </c>
      <c r="E62" s="116">
        <f>SUM(E63:E65)</f>
        <v>0</v>
      </c>
      <c r="F62" s="117">
        <f>+F63</f>
        <v>0</v>
      </c>
      <c r="G62" s="117">
        <f t="shared" ref="G62:J62" si="11">+G63</f>
        <v>0</v>
      </c>
      <c r="H62" s="117">
        <f t="shared" si="11"/>
        <v>0</v>
      </c>
      <c r="I62" s="117">
        <f t="shared" si="11"/>
        <v>0</v>
      </c>
      <c r="J62" s="117">
        <f t="shared" si="11"/>
        <v>0</v>
      </c>
      <c r="K62" s="1"/>
    </row>
    <row r="63" spans="1:12" ht="23.4" customHeight="1" x14ac:dyDescent="0.3">
      <c r="A63" s="7" t="s">
        <v>54</v>
      </c>
      <c r="B63" s="77">
        <v>0</v>
      </c>
      <c r="C63" s="97">
        <v>0</v>
      </c>
      <c r="D63" s="98">
        <v>0</v>
      </c>
      <c r="E63" s="118">
        <v>0</v>
      </c>
      <c r="F63" s="119">
        <v>0</v>
      </c>
      <c r="G63" s="78">
        <v>0</v>
      </c>
      <c r="H63" s="99">
        <v>0</v>
      </c>
      <c r="I63" s="78">
        <v>0</v>
      </c>
      <c r="J63" s="120">
        <v>0</v>
      </c>
      <c r="K63" s="1"/>
    </row>
    <row r="64" spans="1:12" ht="23.4" customHeight="1" x14ac:dyDescent="0.3">
      <c r="A64" s="121" t="s">
        <v>55</v>
      </c>
      <c r="B64" s="79">
        <v>0</v>
      </c>
      <c r="C64" s="103">
        <v>0</v>
      </c>
      <c r="D64" s="104"/>
      <c r="E64" s="103"/>
      <c r="F64" s="84">
        <v>0</v>
      </c>
      <c r="G64" s="80">
        <v>0</v>
      </c>
      <c r="H64" s="84">
        <v>0</v>
      </c>
      <c r="I64" s="80">
        <v>0</v>
      </c>
      <c r="J64" s="122">
        <v>0</v>
      </c>
      <c r="K64" s="1"/>
    </row>
    <row r="65" spans="1:11" ht="23.4" customHeight="1" x14ac:dyDescent="0.3">
      <c r="A65" s="7" t="s">
        <v>56</v>
      </c>
      <c r="B65" s="81"/>
      <c r="C65" s="123"/>
      <c r="D65" s="109"/>
      <c r="E65" s="108"/>
      <c r="F65" s="110">
        <v>0</v>
      </c>
      <c r="G65" s="82">
        <v>0</v>
      </c>
      <c r="H65" s="110">
        <v>0</v>
      </c>
      <c r="I65" s="82">
        <v>0</v>
      </c>
      <c r="J65" s="124">
        <v>0</v>
      </c>
      <c r="K65" s="1"/>
    </row>
    <row r="66" spans="1:11" ht="23.4" customHeight="1" x14ac:dyDescent="0.3">
      <c r="A66" s="7"/>
      <c r="B66" s="83"/>
      <c r="C66" s="125"/>
      <c r="D66" s="104"/>
      <c r="E66" s="104"/>
      <c r="F66" s="84"/>
      <c r="G66" s="84"/>
      <c r="H66" s="84"/>
      <c r="I66" s="84"/>
      <c r="J66" s="73"/>
      <c r="K66" s="1"/>
    </row>
    <row r="67" spans="1:11" ht="23.4" customHeight="1" thickBot="1" x14ac:dyDescent="0.35">
      <c r="A67" s="4" t="s">
        <v>57</v>
      </c>
      <c r="B67" s="126">
        <f>+B62+B57+B51</f>
        <v>0</v>
      </c>
      <c r="C67" s="126">
        <f t="shared" ref="C67:J67" si="12">+C62+C57+C51</f>
        <v>0</v>
      </c>
      <c r="D67" s="126">
        <f t="shared" si="12"/>
        <v>0</v>
      </c>
      <c r="E67" s="126">
        <f t="shared" si="12"/>
        <v>0</v>
      </c>
      <c r="F67" s="92">
        <f t="shared" si="12"/>
        <v>0</v>
      </c>
      <c r="G67" s="92">
        <f t="shared" si="12"/>
        <v>0</v>
      </c>
      <c r="H67" s="92">
        <f t="shared" si="12"/>
        <v>0</v>
      </c>
      <c r="I67" s="92">
        <f t="shared" si="12"/>
        <v>0</v>
      </c>
      <c r="J67" s="92">
        <f t="shared" si="12"/>
        <v>0</v>
      </c>
      <c r="K67" s="1"/>
    </row>
    <row r="68" spans="1:11" ht="23.4" customHeight="1" thickTop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s="129" customFormat="1" ht="23.4" customHeight="1" x14ac:dyDescent="0.2">
      <c r="A69" s="127" t="s">
        <v>58</v>
      </c>
      <c r="B69" s="128">
        <f>+B67-B47</f>
        <v>0</v>
      </c>
      <c r="C69" s="128">
        <f t="shared" ref="C69:J69" si="13">+C67-C47</f>
        <v>0</v>
      </c>
      <c r="D69" s="230">
        <f t="shared" si="13"/>
        <v>0</v>
      </c>
      <c r="E69" s="128">
        <f t="shared" si="13"/>
        <v>0</v>
      </c>
      <c r="F69" s="128">
        <f t="shared" si="13"/>
        <v>0</v>
      </c>
      <c r="G69" s="128">
        <f t="shared" si="13"/>
        <v>0</v>
      </c>
      <c r="H69" s="128">
        <f t="shared" si="13"/>
        <v>0</v>
      </c>
      <c r="I69" s="128">
        <f t="shared" si="13"/>
        <v>0</v>
      </c>
      <c r="J69" s="128">
        <f t="shared" si="13"/>
        <v>0</v>
      </c>
      <c r="K69" s="127"/>
    </row>
    <row r="70" spans="1:11" ht="23.4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23.4" customHeight="1" x14ac:dyDescent="0.3">
      <c r="A71" s="130" t="s">
        <v>59</v>
      </c>
      <c r="B71" s="130"/>
      <c r="C71" s="130"/>
      <c r="D71" s="1"/>
      <c r="E71" s="1"/>
      <c r="F71" s="1"/>
      <c r="G71" s="1"/>
      <c r="H71" s="1"/>
      <c r="I71" s="1"/>
      <c r="J71" s="1"/>
      <c r="K71" s="1"/>
    </row>
    <row r="72" spans="1:11" ht="23.4" customHeight="1" x14ac:dyDescent="0.35">
      <c r="A72" s="131" t="s">
        <v>60</v>
      </c>
      <c r="B72" s="132"/>
      <c r="C72" s="132"/>
      <c r="D72" s="132"/>
      <c r="E72" s="132"/>
      <c r="F72" s="483"/>
      <c r="G72" s="483"/>
      <c r="H72" s="483"/>
      <c r="I72" s="483"/>
      <c r="J72" s="483"/>
      <c r="K72" s="1"/>
    </row>
    <row r="73" spans="1:11" ht="23.4" customHeight="1" x14ac:dyDescent="0.3">
      <c r="A73" s="7" t="s">
        <v>61</v>
      </c>
      <c r="B73" s="471" t="s">
        <v>3</v>
      </c>
      <c r="C73" s="472"/>
      <c r="D73" s="472"/>
      <c r="E73" s="472"/>
      <c r="F73" s="473" t="s">
        <v>4</v>
      </c>
      <c r="G73" s="473"/>
      <c r="H73" s="473"/>
      <c r="I73" s="473"/>
      <c r="J73" s="473"/>
      <c r="K73" s="1"/>
    </row>
    <row r="74" spans="1:11" ht="23.4" customHeight="1" x14ac:dyDescent="0.3">
      <c r="A74" s="133" t="s">
        <v>62</v>
      </c>
      <c r="B74" s="5" t="s">
        <v>6</v>
      </c>
      <c r="C74" s="8" t="s">
        <v>7</v>
      </c>
      <c r="D74" s="5" t="s">
        <v>8</v>
      </c>
      <c r="E74" s="9" t="s">
        <v>9</v>
      </c>
      <c r="F74" s="6" t="s">
        <v>10</v>
      </c>
      <c r="G74" s="10" t="s">
        <v>11</v>
      </c>
      <c r="H74" s="6" t="s">
        <v>12</v>
      </c>
      <c r="I74" s="10" t="s">
        <v>13</v>
      </c>
      <c r="J74" s="6" t="s">
        <v>14</v>
      </c>
      <c r="K74" s="1"/>
    </row>
    <row r="75" spans="1:11" ht="23.4" customHeight="1" x14ac:dyDescent="0.3">
      <c r="A75" s="133"/>
      <c r="B75" s="134"/>
      <c r="C75" s="135"/>
      <c r="D75" s="136"/>
      <c r="E75" s="137"/>
      <c r="F75" s="138"/>
      <c r="G75" s="139"/>
      <c r="H75" s="138"/>
      <c r="I75" s="139"/>
      <c r="J75" s="138"/>
      <c r="K75" s="1"/>
    </row>
    <row r="76" spans="1:11" ht="23.4" customHeight="1" x14ac:dyDescent="0.3">
      <c r="A76" s="140" t="s">
        <v>63</v>
      </c>
      <c r="B76" s="141"/>
      <c r="C76" s="142"/>
      <c r="D76" s="143"/>
      <c r="E76" s="144"/>
      <c r="F76" s="145"/>
      <c r="G76" s="146"/>
      <c r="H76" s="145"/>
      <c r="I76" s="146"/>
      <c r="J76" s="145"/>
      <c r="K76" s="1"/>
    </row>
    <row r="77" spans="1:11" ht="23.4" customHeight="1" x14ac:dyDescent="0.3">
      <c r="A77" s="133" t="s">
        <v>64</v>
      </c>
      <c r="B77" s="58">
        <v>0</v>
      </c>
      <c r="C77" s="147">
        <v>0</v>
      </c>
      <c r="D77" s="58">
        <v>0</v>
      </c>
      <c r="E77" s="148">
        <v>0</v>
      </c>
      <c r="F77" s="149">
        <v>0</v>
      </c>
      <c r="G77" s="150">
        <v>0</v>
      </c>
      <c r="H77" s="149">
        <v>0</v>
      </c>
      <c r="I77" s="150">
        <v>0</v>
      </c>
      <c r="J77" s="149">
        <v>0</v>
      </c>
      <c r="K77" s="1"/>
    </row>
    <row r="78" spans="1:11" ht="23.4" customHeight="1" x14ac:dyDescent="0.3">
      <c r="A78" s="133" t="s">
        <v>65</v>
      </c>
      <c r="B78" s="27">
        <v>0</v>
      </c>
      <c r="C78" s="151">
        <v>0</v>
      </c>
      <c r="D78" s="27">
        <v>0</v>
      </c>
      <c r="E78" s="152">
        <v>0</v>
      </c>
      <c r="F78" s="153">
        <v>0</v>
      </c>
      <c r="G78" s="154">
        <v>0</v>
      </c>
      <c r="H78" s="153">
        <v>0</v>
      </c>
      <c r="I78" s="154">
        <v>0</v>
      </c>
      <c r="J78" s="153">
        <v>0</v>
      </c>
      <c r="K78" s="1"/>
    </row>
    <row r="79" spans="1:11" s="161" customFormat="1" ht="23.4" customHeight="1" x14ac:dyDescent="0.3">
      <c r="A79" s="140" t="s">
        <v>66</v>
      </c>
      <c r="B79" s="155">
        <f>SUM(B77:B78)</f>
        <v>0</v>
      </c>
      <c r="C79" s="156">
        <f t="shared" ref="C79:J79" si="14">SUM(C77:C78)</f>
        <v>0</v>
      </c>
      <c r="D79" s="155">
        <f t="shared" si="14"/>
        <v>0</v>
      </c>
      <c r="E79" s="157">
        <f t="shared" si="14"/>
        <v>0</v>
      </c>
      <c r="F79" s="158">
        <f t="shared" si="14"/>
        <v>0</v>
      </c>
      <c r="G79" s="159">
        <f t="shared" si="14"/>
        <v>0</v>
      </c>
      <c r="H79" s="158">
        <f t="shared" si="14"/>
        <v>0</v>
      </c>
      <c r="I79" s="159">
        <f t="shared" si="14"/>
        <v>0</v>
      </c>
      <c r="J79" s="158">
        <f t="shared" si="14"/>
        <v>0</v>
      </c>
      <c r="K79" s="160"/>
    </row>
    <row r="80" spans="1:11" ht="23.4" customHeight="1" x14ac:dyDescent="0.3">
      <c r="A80" s="162" t="s">
        <v>67</v>
      </c>
      <c r="B80" s="58">
        <v>0</v>
      </c>
      <c r="C80" s="147">
        <v>0</v>
      </c>
      <c r="D80" s="58">
        <v>0</v>
      </c>
      <c r="E80" s="148">
        <v>0</v>
      </c>
      <c r="F80" s="149">
        <v>0</v>
      </c>
      <c r="G80" s="150">
        <f t="shared" ref="G80:J81" si="15">+G22</f>
        <v>0</v>
      </c>
      <c r="H80" s="149">
        <f t="shared" si="15"/>
        <v>0</v>
      </c>
      <c r="I80" s="150">
        <f t="shared" si="15"/>
        <v>0</v>
      </c>
      <c r="J80" s="149">
        <f t="shared" si="15"/>
        <v>0</v>
      </c>
      <c r="K80" s="1"/>
    </row>
    <row r="81" spans="1:11" ht="23.4" customHeight="1" x14ac:dyDescent="0.3">
      <c r="A81" s="162" t="s">
        <v>68</v>
      </c>
      <c r="B81" s="58">
        <v>0</v>
      </c>
      <c r="C81" s="147">
        <v>0</v>
      </c>
      <c r="D81" s="58">
        <v>0</v>
      </c>
      <c r="E81" s="148">
        <v>0</v>
      </c>
      <c r="F81" s="163">
        <v>0</v>
      </c>
      <c r="G81" s="164">
        <f t="shared" si="15"/>
        <v>0</v>
      </c>
      <c r="H81" s="163">
        <f t="shared" si="15"/>
        <v>0</v>
      </c>
      <c r="I81" s="164">
        <f t="shared" si="15"/>
        <v>0</v>
      </c>
      <c r="J81" s="163">
        <f t="shared" si="15"/>
        <v>0</v>
      </c>
      <c r="K81" s="1"/>
    </row>
    <row r="82" spans="1:11" ht="23.4" customHeight="1" x14ac:dyDescent="0.3">
      <c r="A82" s="162" t="s">
        <v>69</v>
      </c>
      <c r="B82" s="165">
        <v>0</v>
      </c>
      <c r="C82" s="151">
        <v>0</v>
      </c>
      <c r="D82" s="27">
        <v>0</v>
      </c>
      <c r="E82" s="152">
        <v>0</v>
      </c>
      <c r="F82" s="153">
        <v>0</v>
      </c>
      <c r="G82" s="154">
        <v>0</v>
      </c>
      <c r="H82" s="153">
        <v>0</v>
      </c>
      <c r="I82" s="154">
        <v>0</v>
      </c>
      <c r="J82" s="153">
        <v>0</v>
      </c>
      <c r="K82" s="1"/>
    </row>
    <row r="83" spans="1:11" ht="23.4" customHeight="1" x14ac:dyDescent="0.35">
      <c r="A83" s="166" t="s">
        <v>70</v>
      </c>
      <c r="B83" s="167">
        <f t="shared" ref="B83:J83" si="16">SUM(B79:B82)</f>
        <v>0</v>
      </c>
      <c r="C83" s="168">
        <f t="shared" si="16"/>
        <v>0</v>
      </c>
      <c r="D83" s="167">
        <f t="shared" si="16"/>
        <v>0</v>
      </c>
      <c r="E83" s="169">
        <f t="shared" si="16"/>
        <v>0</v>
      </c>
      <c r="F83" s="170">
        <f t="shared" si="16"/>
        <v>0</v>
      </c>
      <c r="G83" s="171">
        <f t="shared" si="16"/>
        <v>0</v>
      </c>
      <c r="H83" s="170">
        <f t="shared" si="16"/>
        <v>0</v>
      </c>
      <c r="I83" s="171">
        <f t="shared" si="16"/>
        <v>0</v>
      </c>
      <c r="J83" s="170">
        <f t="shared" si="16"/>
        <v>0</v>
      </c>
      <c r="K83" s="1"/>
    </row>
    <row r="84" spans="1:11" ht="23.4" customHeight="1" x14ac:dyDescent="0.3">
      <c r="A84" s="172"/>
      <c r="B84" s="173"/>
      <c r="C84" s="174"/>
      <c r="D84" s="175"/>
      <c r="E84" s="59"/>
      <c r="F84" s="145"/>
      <c r="G84" s="146"/>
      <c r="H84" s="145"/>
      <c r="I84" s="146"/>
      <c r="J84" s="145"/>
      <c r="K84" s="1"/>
    </row>
    <row r="85" spans="1:11" ht="23.4" customHeight="1" x14ac:dyDescent="0.3">
      <c r="A85" s="140" t="s">
        <v>71</v>
      </c>
      <c r="B85" s="141"/>
      <c r="C85" s="142"/>
      <c r="D85" s="176"/>
      <c r="E85" s="177"/>
      <c r="F85" s="145"/>
      <c r="G85" s="146"/>
      <c r="H85" s="145"/>
      <c r="I85" s="146"/>
      <c r="J85" s="145"/>
      <c r="K85" s="1"/>
    </row>
    <row r="86" spans="1:11" ht="23.4" customHeight="1" x14ac:dyDescent="0.3">
      <c r="A86" s="133" t="s">
        <v>72</v>
      </c>
      <c r="B86" s="178">
        <v>0</v>
      </c>
      <c r="C86" s="179">
        <v>0</v>
      </c>
      <c r="D86" s="178">
        <v>0</v>
      </c>
      <c r="E86" s="180">
        <v>0</v>
      </c>
      <c r="F86" s="181">
        <v>0</v>
      </c>
      <c r="G86" s="182">
        <v>0</v>
      </c>
      <c r="H86" s="181">
        <v>0</v>
      </c>
      <c r="I86" s="182">
        <v>0</v>
      </c>
      <c r="J86" s="181">
        <v>0</v>
      </c>
      <c r="K86" s="1"/>
    </row>
    <row r="87" spans="1:11" ht="23.4" customHeight="1" x14ac:dyDescent="0.3">
      <c r="A87" s="133" t="s">
        <v>73</v>
      </c>
      <c r="B87" s="178">
        <v>0</v>
      </c>
      <c r="C87" s="179">
        <v>0</v>
      </c>
      <c r="D87" s="178">
        <v>0</v>
      </c>
      <c r="E87" s="180">
        <v>0</v>
      </c>
      <c r="F87" s="183">
        <v>0</v>
      </c>
      <c r="G87" s="184">
        <v>0</v>
      </c>
      <c r="H87" s="183">
        <v>0</v>
      </c>
      <c r="I87" s="184">
        <v>0</v>
      </c>
      <c r="J87" s="183">
        <v>0</v>
      </c>
      <c r="K87" s="1"/>
    </row>
    <row r="88" spans="1:11" ht="23.4" customHeight="1" x14ac:dyDescent="0.3">
      <c r="A88" s="133" t="s">
        <v>74</v>
      </c>
      <c r="B88" s="178">
        <v>0</v>
      </c>
      <c r="C88" s="179">
        <v>0</v>
      </c>
      <c r="D88" s="178">
        <v>0</v>
      </c>
      <c r="E88" s="180">
        <v>0</v>
      </c>
      <c r="F88" s="181">
        <v>0</v>
      </c>
      <c r="G88" s="182">
        <v>0</v>
      </c>
      <c r="H88" s="181">
        <v>0</v>
      </c>
      <c r="I88" s="182">
        <v>0</v>
      </c>
      <c r="J88" s="181">
        <v>0</v>
      </c>
      <c r="K88" s="1"/>
    </row>
    <row r="89" spans="1:11" ht="23.4" customHeight="1" x14ac:dyDescent="0.35">
      <c r="A89" s="166" t="s">
        <v>75</v>
      </c>
      <c r="B89" s="185">
        <f t="shared" ref="B89:J89" si="17">SUM(B86:B88)</f>
        <v>0</v>
      </c>
      <c r="C89" s="186">
        <f t="shared" si="17"/>
        <v>0</v>
      </c>
      <c r="D89" s="185">
        <f t="shared" si="17"/>
        <v>0</v>
      </c>
      <c r="E89" s="187">
        <f t="shared" si="17"/>
        <v>0</v>
      </c>
      <c r="F89" s="188">
        <f t="shared" si="17"/>
        <v>0</v>
      </c>
      <c r="G89" s="189">
        <f t="shared" si="17"/>
        <v>0</v>
      </c>
      <c r="H89" s="188">
        <f t="shared" si="17"/>
        <v>0</v>
      </c>
      <c r="I89" s="189">
        <f t="shared" si="17"/>
        <v>0</v>
      </c>
      <c r="J89" s="188">
        <f t="shared" si="17"/>
        <v>0</v>
      </c>
      <c r="K89" s="1"/>
    </row>
    <row r="90" spans="1:11" ht="23.4" customHeight="1" x14ac:dyDescent="0.3">
      <c r="A90" s="172"/>
      <c r="B90" s="190"/>
      <c r="C90" s="191"/>
      <c r="D90" s="190"/>
      <c r="E90" s="192"/>
      <c r="F90" s="181"/>
      <c r="G90" s="182"/>
      <c r="H90" s="181"/>
      <c r="I90" s="182"/>
      <c r="J90" s="181"/>
      <c r="K90" s="1"/>
    </row>
    <row r="91" spans="1:11" ht="23.4" customHeight="1" x14ac:dyDescent="0.3">
      <c r="A91" s="140" t="s">
        <v>76</v>
      </c>
      <c r="B91" s="193"/>
      <c r="C91" s="194"/>
      <c r="D91" s="190"/>
      <c r="E91" s="192"/>
      <c r="F91" s="181"/>
      <c r="G91" s="182"/>
      <c r="H91" s="181"/>
      <c r="I91" s="182"/>
      <c r="J91" s="181"/>
      <c r="K91" s="1"/>
    </row>
    <row r="92" spans="1:11" ht="23.4" customHeight="1" x14ac:dyDescent="0.3">
      <c r="A92" s="133" t="s">
        <v>77</v>
      </c>
      <c r="B92" s="178">
        <v>0</v>
      </c>
      <c r="C92" s="179">
        <v>0</v>
      </c>
      <c r="D92" s="178">
        <v>0</v>
      </c>
      <c r="E92" s="180">
        <v>0</v>
      </c>
      <c r="F92" s="183">
        <v>0</v>
      </c>
      <c r="G92" s="184">
        <v>0</v>
      </c>
      <c r="H92" s="183">
        <v>0</v>
      </c>
      <c r="I92" s="184">
        <v>0</v>
      </c>
      <c r="J92" s="183">
        <v>0</v>
      </c>
      <c r="K92" s="1"/>
    </row>
    <row r="93" spans="1:11" ht="23.4" customHeight="1" x14ac:dyDescent="0.3">
      <c r="A93" s="133" t="s">
        <v>78</v>
      </c>
      <c r="B93" s="178">
        <v>0</v>
      </c>
      <c r="C93" s="179">
        <v>0</v>
      </c>
      <c r="D93" s="178">
        <v>0</v>
      </c>
      <c r="E93" s="180">
        <v>0</v>
      </c>
      <c r="F93" s="183">
        <v>0</v>
      </c>
      <c r="G93" s="184">
        <v>0</v>
      </c>
      <c r="H93" s="183">
        <v>0</v>
      </c>
      <c r="I93" s="184">
        <v>0</v>
      </c>
      <c r="J93" s="183">
        <v>0</v>
      </c>
      <c r="K93" s="1"/>
    </row>
    <row r="94" spans="1:11" ht="23.4" customHeight="1" x14ac:dyDescent="0.3">
      <c r="A94" s="133" t="s">
        <v>79</v>
      </c>
      <c r="B94" s="178">
        <v>0</v>
      </c>
      <c r="C94" s="179">
        <v>0</v>
      </c>
      <c r="D94" s="178">
        <v>0</v>
      </c>
      <c r="E94" s="180">
        <v>0</v>
      </c>
      <c r="F94" s="183">
        <v>0</v>
      </c>
      <c r="G94" s="184">
        <v>0</v>
      </c>
      <c r="H94" s="183">
        <v>0</v>
      </c>
      <c r="I94" s="184">
        <v>0</v>
      </c>
      <c r="J94" s="183">
        <v>0</v>
      </c>
      <c r="K94" s="1"/>
    </row>
    <row r="95" spans="1:11" ht="23.4" customHeight="1" x14ac:dyDescent="0.3">
      <c r="A95" s="133" t="s">
        <v>80</v>
      </c>
      <c r="B95" s="178">
        <v>0</v>
      </c>
      <c r="C95" s="179">
        <v>0</v>
      </c>
      <c r="D95" s="178">
        <v>0</v>
      </c>
      <c r="E95" s="180">
        <v>0</v>
      </c>
      <c r="F95" s="181">
        <v>0</v>
      </c>
      <c r="G95" s="182">
        <v>0</v>
      </c>
      <c r="H95" s="181">
        <v>0</v>
      </c>
      <c r="I95" s="182">
        <v>0</v>
      </c>
      <c r="J95" s="181">
        <v>0</v>
      </c>
      <c r="K95" s="1"/>
    </row>
    <row r="96" spans="1:11" ht="23.4" customHeight="1" x14ac:dyDescent="0.35">
      <c r="A96" s="166" t="s">
        <v>81</v>
      </c>
      <c r="B96" s="185">
        <v>0</v>
      </c>
      <c r="C96" s="186">
        <v>0</v>
      </c>
      <c r="D96" s="185">
        <v>0</v>
      </c>
      <c r="E96" s="187">
        <v>0</v>
      </c>
      <c r="F96" s="188">
        <v>0</v>
      </c>
      <c r="G96" s="189">
        <v>0</v>
      </c>
      <c r="H96" s="188">
        <v>0</v>
      </c>
      <c r="I96" s="189">
        <v>0</v>
      </c>
      <c r="J96" s="188">
        <v>0</v>
      </c>
      <c r="K96" s="1"/>
    </row>
    <row r="97" spans="1:11" ht="23.4" customHeight="1" x14ac:dyDescent="0.3">
      <c r="A97" s="172"/>
      <c r="B97" s="173"/>
      <c r="C97" s="174"/>
      <c r="D97" s="176"/>
      <c r="E97" s="177"/>
      <c r="F97" s="145"/>
      <c r="G97" s="146"/>
      <c r="H97" s="145"/>
      <c r="I97" s="146"/>
      <c r="J97" s="145"/>
      <c r="K97" s="1"/>
    </row>
    <row r="98" spans="1:11" ht="23.4" customHeight="1" x14ac:dyDescent="0.3">
      <c r="A98" s="140" t="s">
        <v>82</v>
      </c>
      <c r="B98" s="167">
        <f>+B96+B89+B83</f>
        <v>0</v>
      </c>
      <c r="C98" s="168">
        <f t="shared" ref="C98:J98" si="18">+C96+C89+C83</f>
        <v>0</v>
      </c>
      <c r="D98" s="167">
        <f t="shared" si="18"/>
        <v>0</v>
      </c>
      <c r="E98" s="169">
        <f t="shared" si="18"/>
        <v>0</v>
      </c>
      <c r="F98" s="170">
        <f t="shared" si="18"/>
        <v>0</v>
      </c>
      <c r="G98" s="171">
        <f t="shared" si="18"/>
        <v>0</v>
      </c>
      <c r="H98" s="170">
        <f t="shared" si="18"/>
        <v>0</v>
      </c>
      <c r="I98" s="171">
        <f t="shared" si="18"/>
        <v>0</v>
      </c>
      <c r="J98" s="170">
        <f t="shared" si="18"/>
        <v>0</v>
      </c>
      <c r="K98" s="1"/>
    </row>
    <row r="99" spans="1:11" ht="23.4" customHeight="1" x14ac:dyDescent="0.3">
      <c r="A99" s="140"/>
      <c r="B99" s="141"/>
      <c r="C99" s="142"/>
      <c r="D99" s="167"/>
      <c r="E99" s="169"/>
      <c r="F99" s="195"/>
      <c r="G99" s="196"/>
      <c r="H99" s="195"/>
      <c r="I99" s="196"/>
      <c r="J99" s="195"/>
      <c r="K99" s="1"/>
    </row>
    <row r="100" spans="1:11" ht="23.4" customHeight="1" x14ac:dyDescent="0.3">
      <c r="A100" s="140" t="s">
        <v>83</v>
      </c>
      <c r="B100" s="197">
        <v>0</v>
      </c>
      <c r="C100" s="198">
        <f>+B102</f>
        <v>0</v>
      </c>
      <c r="D100" s="167">
        <f>+C102</f>
        <v>0</v>
      </c>
      <c r="E100" s="169">
        <f>+D102</f>
        <v>0</v>
      </c>
      <c r="F100" s="170">
        <f>+E102</f>
        <v>0</v>
      </c>
      <c r="G100" s="171">
        <f t="shared" ref="G100:J100" si="19">+F102</f>
        <v>0</v>
      </c>
      <c r="H100" s="170">
        <f>+G102</f>
        <v>0</v>
      </c>
      <c r="I100" s="171">
        <f t="shared" si="19"/>
        <v>0</v>
      </c>
      <c r="J100" s="170">
        <f t="shared" si="19"/>
        <v>0</v>
      </c>
      <c r="K100" s="1"/>
    </row>
    <row r="101" spans="1:11" ht="23.4" customHeight="1" x14ac:dyDescent="0.3">
      <c r="A101" s="1"/>
      <c r="B101" s="199"/>
      <c r="C101" s="199"/>
      <c r="D101" s="200"/>
      <c r="E101" s="201"/>
      <c r="F101" s="202"/>
      <c r="G101" s="203"/>
      <c r="H101" s="202"/>
      <c r="I101" s="203"/>
      <c r="J101" s="202"/>
      <c r="K101" s="1"/>
    </row>
    <row r="102" spans="1:11" ht="23.4" customHeight="1" x14ac:dyDescent="0.3">
      <c r="A102" s="140" t="s">
        <v>84</v>
      </c>
      <c r="B102" s="204">
        <f t="shared" ref="B102:E102" si="20">SUM(B98:B101)</f>
        <v>0</v>
      </c>
      <c r="C102" s="205">
        <f t="shared" si="20"/>
        <v>0</v>
      </c>
      <c r="D102" s="204">
        <f t="shared" si="20"/>
        <v>0</v>
      </c>
      <c r="E102" s="206">
        <f t="shared" si="20"/>
        <v>0</v>
      </c>
      <c r="F102" s="207">
        <f>SUM(F98:F100)</f>
        <v>0</v>
      </c>
      <c r="G102" s="208">
        <f t="shared" ref="G102:J102" si="21">SUM(G98:G100)</f>
        <v>0</v>
      </c>
      <c r="H102" s="207">
        <f t="shared" si="21"/>
        <v>0</v>
      </c>
      <c r="I102" s="208">
        <f t="shared" si="21"/>
        <v>0</v>
      </c>
      <c r="J102" s="207">
        <f t="shared" si="21"/>
        <v>0</v>
      </c>
      <c r="K102" s="1"/>
    </row>
    <row r="103" spans="1:11" ht="23.4" customHeight="1" x14ac:dyDescent="0.3">
      <c r="A103" s="140"/>
      <c r="B103" s="140"/>
      <c r="C103" s="140"/>
      <c r="D103" s="209"/>
      <c r="E103" s="210"/>
      <c r="F103" s="211"/>
      <c r="G103" s="211"/>
      <c r="H103" s="211"/>
      <c r="I103" s="211"/>
      <c r="J103" s="211"/>
      <c r="K103" s="1"/>
    </row>
    <row r="104" spans="1:11" s="215" customFormat="1" ht="23.4" customHeight="1" x14ac:dyDescent="0.25">
      <c r="A104" s="212" t="s">
        <v>85</v>
      </c>
      <c r="B104" s="213">
        <f>+B102-B40</f>
        <v>0</v>
      </c>
      <c r="C104" s="213">
        <f t="shared" ref="C104:J104" si="22">+C102-C40</f>
        <v>0</v>
      </c>
      <c r="D104" s="213">
        <f t="shared" si="22"/>
        <v>0</v>
      </c>
      <c r="E104" s="213">
        <f t="shared" si="22"/>
        <v>0</v>
      </c>
      <c r="F104" s="213">
        <f t="shared" si="22"/>
        <v>0</v>
      </c>
      <c r="G104" s="213">
        <f t="shared" si="22"/>
        <v>0</v>
      </c>
      <c r="H104" s="213">
        <f t="shared" si="22"/>
        <v>0</v>
      </c>
      <c r="I104" s="213">
        <f t="shared" si="22"/>
        <v>0</v>
      </c>
      <c r="J104" s="213">
        <f t="shared" si="22"/>
        <v>0</v>
      </c>
      <c r="K104" s="214"/>
    </row>
    <row r="105" spans="1:11" ht="23.4" customHeight="1" x14ac:dyDescent="0.3">
      <c r="A105" s="1"/>
      <c r="B105" s="1"/>
      <c r="C105" s="1"/>
      <c r="D105" s="1"/>
      <c r="E105" s="1"/>
      <c r="F105" s="216"/>
      <c r="G105" s="216"/>
      <c r="H105" s="216"/>
      <c r="I105" s="216"/>
      <c r="J105" s="216"/>
      <c r="K105" s="1"/>
    </row>
    <row r="106" spans="1:11" ht="23.4" customHeight="1" x14ac:dyDescent="0.3">
      <c r="A106" s="217" t="s">
        <v>86</v>
      </c>
      <c r="B106" s="474" t="s">
        <v>3</v>
      </c>
      <c r="C106" s="474"/>
      <c r="D106" s="474"/>
      <c r="E106" s="474"/>
      <c r="F106" s="475" t="s">
        <v>4</v>
      </c>
      <c r="G106" s="475"/>
      <c r="H106" s="475"/>
      <c r="I106" s="475"/>
      <c r="J106" s="475"/>
    </row>
    <row r="107" spans="1:11" ht="23.4" customHeight="1" x14ac:dyDescent="0.3">
      <c r="A107" s="220"/>
      <c r="B107" s="218" t="s">
        <v>6</v>
      </c>
      <c r="C107" s="218" t="s">
        <v>7</v>
      </c>
      <c r="D107" s="218" t="s">
        <v>8</v>
      </c>
      <c r="E107" s="218" t="s">
        <v>9</v>
      </c>
      <c r="F107" s="219" t="s">
        <v>10</v>
      </c>
      <c r="G107" s="219" t="s">
        <v>11</v>
      </c>
      <c r="H107" s="219" t="s">
        <v>12</v>
      </c>
      <c r="I107" s="219" t="s">
        <v>13</v>
      </c>
      <c r="J107" s="219" t="s">
        <v>14</v>
      </c>
    </row>
    <row r="108" spans="1:11" ht="23.4" customHeight="1" x14ac:dyDescent="0.3">
      <c r="A108" s="221" t="s">
        <v>87</v>
      </c>
      <c r="B108" s="222" t="e">
        <f>B27/B51</f>
        <v>#DIV/0!</v>
      </c>
      <c r="C108" s="222" t="e">
        <f t="shared" ref="C108:J108" si="23">C27/C51</f>
        <v>#DIV/0!</v>
      </c>
      <c r="D108" s="222" t="e">
        <f t="shared" si="23"/>
        <v>#DIV/0!</v>
      </c>
      <c r="E108" s="222" t="e">
        <f t="shared" si="23"/>
        <v>#DIV/0!</v>
      </c>
      <c r="F108" s="223" t="e">
        <f t="shared" si="23"/>
        <v>#DIV/0!</v>
      </c>
      <c r="G108" s="223" t="e">
        <f t="shared" si="23"/>
        <v>#DIV/0!</v>
      </c>
      <c r="H108" s="223" t="e">
        <f t="shared" si="23"/>
        <v>#DIV/0!</v>
      </c>
      <c r="I108" s="223" t="e">
        <f t="shared" si="23"/>
        <v>#DIV/0!</v>
      </c>
      <c r="J108" s="223" t="e">
        <f t="shared" si="23"/>
        <v>#DIV/0!</v>
      </c>
    </row>
    <row r="109" spans="1:11" ht="23.4" customHeight="1" x14ac:dyDescent="0.3">
      <c r="A109" s="221" t="s">
        <v>88</v>
      </c>
      <c r="B109" s="222" t="e">
        <f t="shared" ref="B109:J109" si="24">+(B62+B57)/B51</f>
        <v>#DIV/0!</v>
      </c>
      <c r="C109" s="222" t="e">
        <f t="shared" si="24"/>
        <v>#DIV/0!</v>
      </c>
      <c r="D109" s="222" t="e">
        <f t="shared" si="24"/>
        <v>#DIV/0!</v>
      </c>
      <c r="E109" s="222" t="e">
        <f t="shared" si="24"/>
        <v>#DIV/0!</v>
      </c>
      <c r="F109" s="223" t="e">
        <f t="shared" si="24"/>
        <v>#DIV/0!</v>
      </c>
      <c r="G109" s="223" t="e">
        <f t="shared" si="24"/>
        <v>#DIV/0!</v>
      </c>
      <c r="H109" s="223" t="e">
        <f t="shared" si="24"/>
        <v>#DIV/0!</v>
      </c>
      <c r="I109" s="223" t="e">
        <f t="shared" si="24"/>
        <v>#DIV/0!</v>
      </c>
      <c r="J109" s="223" t="e">
        <f t="shared" si="24"/>
        <v>#DIV/0!</v>
      </c>
    </row>
    <row r="110" spans="1:11" ht="23.4" customHeight="1" x14ac:dyDescent="0.3">
      <c r="A110" s="224" t="s">
        <v>89</v>
      </c>
      <c r="B110" s="222"/>
      <c r="C110" s="222"/>
      <c r="D110" s="222"/>
      <c r="E110" s="222"/>
      <c r="F110" s="223"/>
      <c r="G110" s="223"/>
      <c r="H110" s="223"/>
      <c r="I110" s="223"/>
      <c r="J110" s="223"/>
    </row>
    <row r="111" spans="1:11" ht="23.4" customHeight="1" x14ac:dyDescent="0.3">
      <c r="A111" s="221" t="s">
        <v>90</v>
      </c>
      <c r="B111" s="222" t="e">
        <f t="shared" ref="B111:J111" si="25">+B39/B62</f>
        <v>#DIV/0!</v>
      </c>
      <c r="C111" s="222" t="e">
        <f t="shared" si="25"/>
        <v>#DIV/0!</v>
      </c>
      <c r="D111" s="222" t="e">
        <f t="shared" si="25"/>
        <v>#DIV/0!</v>
      </c>
      <c r="E111" s="222" t="e">
        <f t="shared" si="25"/>
        <v>#DIV/0!</v>
      </c>
      <c r="F111" s="223" t="e">
        <f t="shared" si="25"/>
        <v>#DIV/0!</v>
      </c>
      <c r="G111" s="223" t="e">
        <f t="shared" si="25"/>
        <v>#DIV/0!</v>
      </c>
      <c r="H111" s="223" t="e">
        <f t="shared" si="25"/>
        <v>#DIV/0!</v>
      </c>
      <c r="I111" s="223" t="e">
        <f t="shared" si="25"/>
        <v>#DIV/0!</v>
      </c>
      <c r="J111" s="223" t="e">
        <f t="shared" si="25"/>
        <v>#DIV/0!</v>
      </c>
    </row>
    <row r="112" spans="1:11" ht="23.4" customHeight="1" x14ac:dyDescent="0.3">
      <c r="A112" s="221" t="s">
        <v>91</v>
      </c>
      <c r="B112" s="222" t="e">
        <f t="shared" ref="B112:J112" si="26">+(B39-B42)/B62</f>
        <v>#DIV/0!</v>
      </c>
      <c r="C112" s="222" t="e">
        <f t="shared" si="26"/>
        <v>#DIV/0!</v>
      </c>
      <c r="D112" s="222" t="e">
        <f t="shared" si="26"/>
        <v>#DIV/0!</v>
      </c>
      <c r="E112" s="222" t="e">
        <f t="shared" si="26"/>
        <v>#DIV/0!</v>
      </c>
      <c r="F112" s="223" t="e">
        <f t="shared" si="26"/>
        <v>#DIV/0!</v>
      </c>
      <c r="G112" s="223" t="e">
        <f t="shared" si="26"/>
        <v>#DIV/0!</v>
      </c>
      <c r="H112" s="223" t="e">
        <f t="shared" si="26"/>
        <v>#DIV/0!</v>
      </c>
      <c r="I112" s="223" t="e">
        <f t="shared" si="26"/>
        <v>#DIV/0!</v>
      </c>
      <c r="J112" s="223" t="e">
        <f t="shared" si="26"/>
        <v>#DIV/0!</v>
      </c>
    </row>
    <row r="113" spans="1:10" ht="23.4" customHeight="1" x14ac:dyDescent="0.3">
      <c r="A113" s="221" t="s">
        <v>92</v>
      </c>
      <c r="B113" s="232" t="e">
        <f>+B41/B15*365</f>
        <v>#DIV/0!</v>
      </c>
      <c r="C113" s="222" t="e">
        <f t="shared" ref="C113:J113" si="27">+C41/C15*365</f>
        <v>#DIV/0!</v>
      </c>
      <c r="D113" s="222" t="e">
        <f t="shared" si="27"/>
        <v>#DIV/0!</v>
      </c>
      <c r="E113" s="222" t="e">
        <f t="shared" si="27"/>
        <v>#DIV/0!</v>
      </c>
      <c r="F113" s="223" t="e">
        <f t="shared" si="27"/>
        <v>#DIV/0!</v>
      </c>
      <c r="G113" s="223" t="e">
        <f t="shared" si="27"/>
        <v>#DIV/0!</v>
      </c>
      <c r="H113" s="223" t="e">
        <f t="shared" si="27"/>
        <v>#DIV/0!</v>
      </c>
      <c r="I113" s="223" t="e">
        <f t="shared" si="27"/>
        <v>#DIV/0!</v>
      </c>
      <c r="J113" s="223" t="e">
        <f t="shared" si="27"/>
        <v>#DIV/0!</v>
      </c>
    </row>
    <row r="114" spans="1:10" ht="23.4" customHeight="1" x14ac:dyDescent="0.3">
      <c r="A114" s="221" t="s">
        <v>102</v>
      </c>
      <c r="B114" s="232" t="e">
        <f>B65/-(B16+B19)*365</f>
        <v>#DIV/0!</v>
      </c>
      <c r="C114" s="222" t="e">
        <f t="shared" ref="C114:J114" si="28">C65/-(C16+C19)*365</f>
        <v>#DIV/0!</v>
      </c>
      <c r="D114" s="222" t="e">
        <f t="shared" si="28"/>
        <v>#DIV/0!</v>
      </c>
      <c r="E114" s="222" t="e">
        <f t="shared" si="28"/>
        <v>#DIV/0!</v>
      </c>
      <c r="F114" s="223" t="e">
        <f t="shared" si="28"/>
        <v>#DIV/0!</v>
      </c>
      <c r="G114" s="223" t="e">
        <f t="shared" si="28"/>
        <v>#DIV/0!</v>
      </c>
      <c r="H114" s="223" t="e">
        <f t="shared" si="28"/>
        <v>#DIV/0!</v>
      </c>
      <c r="I114" s="223" t="e">
        <f t="shared" si="28"/>
        <v>#DIV/0!</v>
      </c>
      <c r="J114" s="223" t="e">
        <f t="shared" si="28"/>
        <v>#DIV/0!</v>
      </c>
    </row>
    <row r="115" spans="1:10" ht="23.4" customHeight="1" x14ac:dyDescent="0.3">
      <c r="A115" s="221"/>
      <c r="B115" s="222"/>
      <c r="C115" s="222"/>
      <c r="D115" s="222"/>
      <c r="E115" s="222"/>
      <c r="F115" s="223"/>
      <c r="G115" s="223"/>
      <c r="H115" s="223"/>
      <c r="I115" s="223"/>
      <c r="J115" s="223"/>
    </row>
    <row r="116" spans="1:10" ht="23.4" customHeight="1" x14ac:dyDescent="0.3">
      <c r="A116" s="224" t="s">
        <v>93</v>
      </c>
      <c r="B116" s="225"/>
      <c r="C116" s="225"/>
      <c r="D116" s="225"/>
      <c r="E116" s="225">
        <v>0</v>
      </c>
      <c r="F116" s="226">
        <f>+E116</f>
        <v>0</v>
      </c>
      <c r="G116" s="226">
        <f t="shared" ref="G116:J116" si="29">+F116</f>
        <v>0</v>
      </c>
      <c r="H116" s="226">
        <f t="shared" si="29"/>
        <v>0</v>
      </c>
      <c r="I116" s="226">
        <f t="shared" si="29"/>
        <v>0</v>
      </c>
      <c r="J116" s="226">
        <f t="shared" si="29"/>
        <v>0</v>
      </c>
    </row>
    <row r="117" spans="1:10" ht="23.4" customHeight="1" x14ac:dyDescent="0.3">
      <c r="A117" s="221" t="s">
        <v>94</v>
      </c>
      <c r="B117" s="222" t="e">
        <f>+B27/B51</f>
        <v>#DIV/0!</v>
      </c>
      <c r="C117" s="222" t="e">
        <f>+C27/C51</f>
        <v>#DIV/0!</v>
      </c>
      <c r="D117" s="222" t="e">
        <f>+D27/D51</f>
        <v>#DIV/0!</v>
      </c>
      <c r="E117" s="222" t="e">
        <f>+E27/E51</f>
        <v>#DIV/0!</v>
      </c>
      <c r="F117" s="223" t="e">
        <f>+F27/F116</f>
        <v>#DIV/0!</v>
      </c>
      <c r="G117" s="223" t="e">
        <f>+G27/G116</f>
        <v>#DIV/0!</v>
      </c>
      <c r="H117" s="223" t="e">
        <f>+H27/H116</f>
        <v>#DIV/0!</v>
      </c>
      <c r="I117" s="223" t="e">
        <f>+I27/I116</f>
        <v>#DIV/0!</v>
      </c>
      <c r="J117" s="223" t="e">
        <f>+J27/J116</f>
        <v>#DIV/0!</v>
      </c>
    </row>
    <row r="118" spans="1:10" ht="23.4" customHeight="1" x14ac:dyDescent="0.3">
      <c r="A118" s="221" t="s">
        <v>95</v>
      </c>
      <c r="B118" s="222">
        <v>0</v>
      </c>
      <c r="C118" s="222" t="e">
        <f t="shared" ref="C118:J118" si="30">+(C15-B15)/B15</f>
        <v>#DIV/0!</v>
      </c>
      <c r="D118" s="222" t="e">
        <f t="shared" si="30"/>
        <v>#DIV/0!</v>
      </c>
      <c r="E118" s="222" t="e">
        <f t="shared" si="30"/>
        <v>#DIV/0!</v>
      </c>
      <c r="F118" s="223" t="e">
        <f t="shared" si="30"/>
        <v>#DIV/0!</v>
      </c>
      <c r="G118" s="223" t="e">
        <f t="shared" si="30"/>
        <v>#DIV/0!</v>
      </c>
      <c r="H118" s="223" t="e">
        <f t="shared" si="30"/>
        <v>#DIV/0!</v>
      </c>
      <c r="I118" s="223" t="e">
        <f t="shared" si="30"/>
        <v>#DIV/0!</v>
      </c>
      <c r="J118" s="223" t="e">
        <f t="shared" si="30"/>
        <v>#DIV/0!</v>
      </c>
    </row>
    <row r="119" spans="1:10" ht="23.4" customHeight="1" x14ac:dyDescent="0.3">
      <c r="A119" s="221" t="s">
        <v>96</v>
      </c>
      <c r="B119" s="222" t="e">
        <f t="shared" ref="B119:J119" si="31">+B17/B15</f>
        <v>#DIV/0!</v>
      </c>
      <c r="C119" s="222" t="e">
        <f t="shared" si="31"/>
        <v>#DIV/0!</v>
      </c>
      <c r="D119" s="222" t="e">
        <f t="shared" si="31"/>
        <v>#DIV/0!</v>
      </c>
      <c r="E119" s="222" t="e">
        <f t="shared" si="31"/>
        <v>#DIV/0!</v>
      </c>
      <c r="F119" s="223" t="e">
        <f t="shared" si="31"/>
        <v>#DIV/0!</v>
      </c>
      <c r="G119" s="223" t="e">
        <f t="shared" si="31"/>
        <v>#DIV/0!</v>
      </c>
      <c r="H119" s="223" t="e">
        <f t="shared" si="31"/>
        <v>#DIV/0!</v>
      </c>
      <c r="I119" s="223" t="e">
        <f t="shared" si="31"/>
        <v>#DIV/0!</v>
      </c>
      <c r="J119" s="223" t="e">
        <f t="shared" si="31"/>
        <v>#DIV/0!</v>
      </c>
    </row>
    <row r="120" spans="1:10" ht="23.4" customHeight="1" x14ac:dyDescent="0.3">
      <c r="A120" s="221" t="s">
        <v>97</v>
      </c>
      <c r="B120" s="222" t="e">
        <f>SUM(B18:B20)/-B15</f>
        <v>#DIV/0!</v>
      </c>
      <c r="C120" s="222" t="e">
        <f t="shared" ref="C120:E120" si="32">SUM(C18:C20)/-C15</f>
        <v>#DIV/0!</v>
      </c>
      <c r="D120" s="222" t="e">
        <f t="shared" si="32"/>
        <v>#DIV/0!</v>
      </c>
      <c r="E120" s="222" t="e">
        <f t="shared" si="32"/>
        <v>#DIV/0!</v>
      </c>
      <c r="F120" s="229" t="e">
        <f>SUM(F18:F20)/-F15</f>
        <v>#DIV/0!</v>
      </c>
      <c r="G120" s="229" t="e">
        <f t="shared" ref="G120:J120" si="33">SUM(G18:G20)/-G15</f>
        <v>#DIV/0!</v>
      </c>
      <c r="H120" s="229" t="e">
        <f t="shared" si="33"/>
        <v>#DIV/0!</v>
      </c>
      <c r="I120" s="229" t="e">
        <f t="shared" si="33"/>
        <v>#DIV/0!</v>
      </c>
      <c r="J120" s="229" t="e">
        <f t="shared" si="33"/>
        <v>#DIV/0!</v>
      </c>
    </row>
    <row r="121" spans="1:10" ht="23.4" customHeight="1" x14ac:dyDescent="0.3">
      <c r="A121" s="221" t="s">
        <v>98</v>
      </c>
      <c r="B121" s="222" t="e">
        <f t="shared" ref="B121:J121" si="34">+B21/B15</f>
        <v>#DIV/0!</v>
      </c>
      <c r="C121" s="222" t="e">
        <f t="shared" si="34"/>
        <v>#DIV/0!</v>
      </c>
      <c r="D121" s="222" t="e">
        <f t="shared" si="34"/>
        <v>#DIV/0!</v>
      </c>
      <c r="E121" s="222" t="e">
        <f t="shared" si="34"/>
        <v>#DIV/0!</v>
      </c>
      <c r="F121" s="223" t="e">
        <f t="shared" si="34"/>
        <v>#DIV/0!</v>
      </c>
      <c r="G121" s="223" t="e">
        <f t="shared" si="34"/>
        <v>#DIV/0!</v>
      </c>
      <c r="H121" s="223" t="e">
        <f t="shared" si="34"/>
        <v>#DIV/0!</v>
      </c>
      <c r="I121" s="223" t="e">
        <f t="shared" si="34"/>
        <v>#DIV/0!</v>
      </c>
      <c r="J121" s="223" t="e">
        <f t="shared" si="34"/>
        <v>#DIV/0!</v>
      </c>
    </row>
    <row r="122" spans="1:10" ht="23.4" customHeight="1" x14ac:dyDescent="0.3">
      <c r="A122" s="221" t="s">
        <v>99</v>
      </c>
      <c r="B122" s="227" t="e">
        <f t="shared" ref="B122:J122" si="35">+B21/B23</f>
        <v>#DIV/0!</v>
      </c>
      <c r="C122" s="227" t="e">
        <f t="shared" si="35"/>
        <v>#DIV/0!</v>
      </c>
      <c r="D122" s="227" t="e">
        <f t="shared" si="35"/>
        <v>#DIV/0!</v>
      </c>
      <c r="E122" s="227" t="e">
        <f t="shared" si="35"/>
        <v>#DIV/0!</v>
      </c>
      <c r="F122" s="228" t="e">
        <f t="shared" si="35"/>
        <v>#DIV/0!</v>
      </c>
      <c r="G122" s="228" t="e">
        <f t="shared" si="35"/>
        <v>#DIV/0!</v>
      </c>
      <c r="H122" s="228" t="e">
        <f t="shared" si="35"/>
        <v>#DIV/0!</v>
      </c>
      <c r="I122" s="228" t="e">
        <f t="shared" si="35"/>
        <v>#DIV/0!</v>
      </c>
      <c r="J122" s="228" t="e">
        <f t="shared" si="35"/>
        <v>#DIV/0!</v>
      </c>
    </row>
    <row r="123" spans="1:10" ht="23.4" customHeight="1" x14ac:dyDescent="0.3">
      <c r="A123" s="221" t="s">
        <v>100</v>
      </c>
      <c r="B123" s="222" t="e">
        <f t="shared" ref="B123:J123" si="36">+B27/B15</f>
        <v>#DIV/0!</v>
      </c>
      <c r="C123" s="222" t="e">
        <f t="shared" si="36"/>
        <v>#DIV/0!</v>
      </c>
      <c r="D123" s="222" t="e">
        <f t="shared" si="36"/>
        <v>#DIV/0!</v>
      </c>
      <c r="E123" s="222" t="e">
        <f t="shared" si="36"/>
        <v>#DIV/0!</v>
      </c>
      <c r="F123" s="223" t="e">
        <f t="shared" si="36"/>
        <v>#DIV/0!</v>
      </c>
      <c r="G123" s="223" t="e">
        <f t="shared" si="36"/>
        <v>#DIV/0!</v>
      </c>
      <c r="H123" s="223" t="e">
        <f t="shared" si="36"/>
        <v>#DIV/0!</v>
      </c>
      <c r="I123" s="223" t="e">
        <f t="shared" si="36"/>
        <v>#DIV/0!</v>
      </c>
      <c r="J123" s="223" t="e">
        <f t="shared" si="36"/>
        <v>#DIV/0!</v>
      </c>
    </row>
    <row r="124" spans="1:10" ht="23.4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23.4" customHeight="1" x14ac:dyDescent="0.3">
      <c r="A125" s="1" t="s">
        <v>101</v>
      </c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23.4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23.4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</row>
  </sheetData>
  <mergeCells count="10">
    <mergeCell ref="B73:E73"/>
    <mergeCell ref="F73:J73"/>
    <mergeCell ref="B106:E106"/>
    <mergeCell ref="F106:J106"/>
    <mergeCell ref="B11:J11"/>
    <mergeCell ref="B12:E12"/>
    <mergeCell ref="F12:J12"/>
    <mergeCell ref="B30:E30"/>
    <mergeCell ref="F30:J30"/>
    <mergeCell ref="F72:J72"/>
  </mergeCells>
  <pageMargins left="0.35433070866141736" right="0.35433070866141736" top="0.74803149606299213" bottom="0.74803149606299213" header="0.31496062992125984" footer="0.31496062992125984"/>
  <pageSetup scale="15" orientation="landscape" r:id="rId1"/>
  <headerFooter>
    <oddFooter>&amp;L&amp;P of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C2906-2326-4B18-9785-B6C969D74BAA}">
  <sheetPr>
    <tabColor rgb="FFFFFF00"/>
    <pageSetUpPr fitToPage="1"/>
  </sheetPr>
  <dimension ref="A13:AH416"/>
  <sheetViews>
    <sheetView view="pageBreakPreview" topLeftCell="C1" zoomScale="65" zoomScaleNormal="62" zoomScaleSheetLayoutView="65" zoomScalePageLayoutView="39" workbookViewId="0">
      <selection activeCell="AB11" sqref="AB11"/>
    </sheetView>
  </sheetViews>
  <sheetFormatPr defaultColWidth="8.19921875" defaultRowHeight="13.8" x14ac:dyDescent="0.25"/>
  <cols>
    <col min="1" max="1" width="28.09765625" style="237" customWidth="1"/>
    <col min="2" max="2" width="11.3984375" style="309" customWidth="1"/>
    <col min="3" max="4" width="11.3984375" style="237" customWidth="1"/>
    <col min="5" max="5" width="9.3984375" style="237" bestFit="1" customWidth="1"/>
    <col min="6" max="7" width="10.3984375" style="237" bestFit="1" customWidth="1"/>
    <col min="8" max="8" width="8.5" style="237" bestFit="1" customWidth="1"/>
    <col min="9" max="9" width="8.19921875" style="237" customWidth="1"/>
    <col min="10" max="10" width="6.3984375" style="237" bestFit="1" customWidth="1"/>
    <col min="11" max="16" width="13.09765625" style="237" customWidth="1"/>
    <col min="17" max="17" width="14.09765625" style="237" bestFit="1" customWidth="1"/>
    <col min="18" max="18" width="13.09765625" style="237" bestFit="1" customWidth="1"/>
    <col min="19" max="21" width="12.09765625" style="237" bestFit="1" customWidth="1"/>
    <col min="22" max="22" width="11.69921875" style="237" bestFit="1" customWidth="1"/>
    <col min="23" max="16384" width="8.19921875" style="237"/>
  </cols>
  <sheetData>
    <row r="13" spans="1:34" x14ac:dyDescent="0.25">
      <c r="A13" s="233" t="s">
        <v>103</v>
      </c>
      <c r="B13" s="484" t="s">
        <v>104</v>
      </c>
      <c r="C13" s="485"/>
      <c r="D13" s="485"/>
      <c r="E13" s="486"/>
      <c r="F13" s="234" t="s">
        <v>105</v>
      </c>
      <c r="G13" s="234" t="s">
        <v>105</v>
      </c>
      <c r="H13" s="234" t="s">
        <v>105</v>
      </c>
      <c r="I13" s="487" t="s">
        <v>106</v>
      </c>
      <c r="J13" s="488"/>
      <c r="K13" s="488"/>
      <c r="L13" s="488"/>
      <c r="M13" s="488"/>
      <c r="N13" s="488"/>
      <c r="O13" s="488"/>
      <c r="P13" s="488"/>
      <c r="Q13" s="488"/>
      <c r="R13" s="488"/>
      <c r="S13" s="488"/>
      <c r="T13" s="488"/>
      <c r="U13" s="488"/>
      <c r="V13" s="488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6"/>
    </row>
    <row r="14" spans="1:34" s="244" customFormat="1" x14ac:dyDescent="0.25">
      <c r="A14" s="238" t="s">
        <v>107</v>
      </c>
      <c r="B14" s="239" t="s">
        <v>108</v>
      </c>
      <c r="C14" s="239" t="s">
        <v>109</v>
      </c>
      <c r="D14" s="239" t="s">
        <v>110</v>
      </c>
      <c r="E14" s="239" t="s">
        <v>6</v>
      </c>
      <c r="F14" s="240">
        <v>45352</v>
      </c>
      <c r="G14" s="240">
        <v>45383</v>
      </c>
      <c r="H14" s="240">
        <v>45413</v>
      </c>
      <c r="I14" s="241">
        <v>45444</v>
      </c>
      <c r="J14" s="241">
        <v>45474</v>
      </c>
      <c r="K14" s="241">
        <v>45505</v>
      </c>
      <c r="L14" s="241">
        <v>45536</v>
      </c>
      <c r="M14" s="241">
        <v>45566</v>
      </c>
      <c r="N14" s="241">
        <v>45597</v>
      </c>
      <c r="O14" s="241">
        <v>45627</v>
      </c>
      <c r="P14" s="241">
        <v>45658</v>
      </c>
      <c r="Q14" s="241">
        <v>45689</v>
      </c>
      <c r="R14" s="242" t="s">
        <v>111</v>
      </c>
      <c r="S14" s="243" t="s">
        <v>11</v>
      </c>
      <c r="T14" s="243" t="s">
        <v>12</v>
      </c>
      <c r="U14" s="243" t="s">
        <v>13</v>
      </c>
      <c r="V14" s="243" t="s">
        <v>14</v>
      </c>
      <c r="W14" s="244" t="s">
        <v>112</v>
      </c>
    </row>
    <row r="15" spans="1:34" s="244" customFormat="1" ht="7.95" customHeight="1" x14ac:dyDescent="0.25">
      <c r="A15" s="238"/>
      <c r="B15" s="245"/>
      <c r="C15" s="245"/>
      <c r="D15" s="245"/>
      <c r="E15" s="245"/>
      <c r="F15" s="246"/>
      <c r="G15" s="246"/>
      <c r="H15" s="246"/>
      <c r="I15" s="247"/>
      <c r="J15" s="247"/>
      <c r="K15" s="247"/>
      <c r="L15" s="247"/>
      <c r="M15" s="247"/>
      <c r="N15" s="247"/>
      <c r="O15" s="247"/>
      <c r="P15" s="247"/>
      <c r="Q15" s="247"/>
      <c r="R15" s="248"/>
      <c r="S15" s="249"/>
      <c r="T15" s="249"/>
      <c r="U15" s="249"/>
      <c r="V15" s="249"/>
    </row>
    <row r="16" spans="1:34" x14ac:dyDescent="0.25">
      <c r="A16" s="238" t="s">
        <v>113</v>
      </c>
      <c r="B16" s="250">
        <f t="shared" ref="B16:H16" si="0">SUM(B17:B19)</f>
        <v>0</v>
      </c>
      <c r="C16" s="250">
        <f t="shared" si="0"/>
        <v>0</v>
      </c>
      <c r="D16" s="250">
        <f t="shared" si="0"/>
        <v>0</v>
      </c>
      <c r="E16" s="250">
        <f t="shared" si="0"/>
        <v>0</v>
      </c>
      <c r="F16" s="250">
        <f t="shared" si="0"/>
        <v>0</v>
      </c>
      <c r="G16" s="250">
        <f t="shared" si="0"/>
        <v>0</v>
      </c>
      <c r="H16" s="250">
        <f t="shared" si="0"/>
        <v>0</v>
      </c>
      <c r="I16" s="251">
        <f t="shared" ref="I16:P16" si="1">SUM(I17:I20)</f>
        <v>0</v>
      </c>
      <c r="J16" s="251">
        <f t="shared" si="1"/>
        <v>0</v>
      </c>
      <c r="K16" s="251">
        <f t="shared" si="1"/>
        <v>0</v>
      </c>
      <c r="L16" s="251">
        <f t="shared" si="1"/>
        <v>0</v>
      </c>
      <c r="M16" s="251">
        <f t="shared" si="1"/>
        <v>0</v>
      </c>
      <c r="N16" s="251">
        <f t="shared" si="1"/>
        <v>0</v>
      </c>
      <c r="O16" s="251">
        <f t="shared" si="1"/>
        <v>0</v>
      </c>
      <c r="P16" s="251">
        <f t="shared" si="1"/>
        <v>0</v>
      </c>
      <c r="Q16" s="251">
        <f>SUM(Q17:Q19)</f>
        <v>0</v>
      </c>
      <c r="R16" s="252">
        <f>SUM(R17:R20)</f>
        <v>0</v>
      </c>
      <c r="S16" s="253">
        <f>SUM(S17:S20)</f>
        <v>0</v>
      </c>
      <c r="T16" s="254">
        <f>SUM(T17:T20)</f>
        <v>0</v>
      </c>
      <c r="U16" s="254">
        <f>SUM(U17:U20)</f>
        <v>0</v>
      </c>
      <c r="V16" s="254">
        <f>SUM(V17:V20)</f>
        <v>0</v>
      </c>
    </row>
    <row r="17" spans="1:22" x14ac:dyDescent="0.25">
      <c r="A17" s="255" t="s">
        <v>114</v>
      </c>
      <c r="B17" s="256"/>
      <c r="C17" s="256"/>
      <c r="D17" s="256"/>
      <c r="E17" s="256"/>
      <c r="F17" s="256"/>
      <c r="G17" s="256"/>
      <c r="H17" s="256"/>
      <c r="I17" s="257"/>
      <c r="J17" s="257"/>
      <c r="K17" s="257"/>
      <c r="L17" s="257"/>
      <c r="M17" s="257"/>
      <c r="N17" s="257"/>
      <c r="O17" s="257"/>
      <c r="P17" s="257"/>
      <c r="Q17" s="257"/>
      <c r="R17" s="258"/>
      <c r="S17" s="259"/>
      <c r="T17" s="260"/>
      <c r="U17" s="260"/>
      <c r="V17" s="260"/>
    </row>
    <row r="18" spans="1:22" x14ac:dyDescent="0.25">
      <c r="A18" s="255" t="s">
        <v>115</v>
      </c>
      <c r="B18" s="261"/>
      <c r="C18" s="261"/>
      <c r="D18" s="261"/>
      <c r="E18" s="261"/>
      <c r="F18" s="261"/>
      <c r="G18" s="261"/>
      <c r="H18" s="261"/>
      <c r="I18" s="262"/>
      <c r="J18" s="262"/>
      <c r="K18" s="262"/>
      <c r="L18" s="262"/>
      <c r="M18" s="262"/>
      <c r="N18" s="262"/>
      <c r="O18" s="262"/>
      <c r="P18" s="262"/>
      <c r="Q18" s="262"/>
      <c r="R18" s="263"/>
      <c r="S18" s="264"/>
      <c r="T18" s="265"/>
      <c r="U18" s="265"/>
      <c r="V18" s="265"/>
    </row>
    <row r="19" spans="1:22" x14ac:dyDescent="0.25">
      <c r="A19" s="255" t="s">
        <v>23</v>
      </c>
      <c r="B19" s="266"/>
      <c r="C19" s="266"/>
      <c r="D19" s="266"/>
      <c r="E19" s="266"/>
      <c r="F19" s="266"/>
      <c r="G19" s="266"/>
      <c r="H19" s="266"/>
      <c r="I19" s="267"/>
      <c r="J19" s="267"/>
      <c r="K19" s="267"/>
      <c r="L19" s="267"/>
      <c r="M19" s="267"/>
      <c r="N19" s="267"/>
      <c r="O19" s="267"/>
      <c r="P19" s="267"/>
      <c r="Q19" s="268"/>
      <c r="R19" s="269"/>
      <c r="S19" s="270"/>
      <c r="T19" s="271"/>
      <c r="U19" s="271"/>
      <c r="V19" s="271"/>
    </row>
    <row r="20" spans="1:22" x14ac:dyDescent="0.25">
      <c r="A20" s="255"/>
      <c r="B20" s="272"/>
      <c r="C20" s="272"/>
      <c r="D20" s="272"/>
      <c r="E20" s="272"/>
      <c r="F20" s="272"/>
      <c r="G20" s="272"/>
      <c r="H20" s="272"/>
      <c r="I20" s="273"/>
      <c r="J20" s="273"/>
      <c r="K20" s="273">
        <v>0</v>
      </c>
      <c r="L20" s="273">
        <v>0</v>
      </c>
      <c r="M20" s="273"/>
      <c r="N20" s="273"/>
      <c r="O20" s="273"/>
      <c r="P20" s="273"/>
      <c r="Q20" s="273"/>
      <c r="R20" s="274">
        <f>SUM(F20:Q20)</f>
        <v>0</v>
      </c>
      <c r="S20" s="275">
        <v>0</v>
      </c>
      <c r="T20" s="276">
        <v>0</v>
      </c>
      <c r="U20" s="276"/>
      <c r="V20" s="276"/>
    </row>
    <row r="21" spans="1:22" s="244" customFormat="1" x14ac:dyDescent="0.25">
      <c r="A21" s="238" t="s">
        <v>116</v>
      </c>
      <c r="B21" s="246">
        <f t="shared" ref="B21:V21" si="2">SUM(B23:B23)</f>
        <v>0</v>
      </c>
      <c r="C21" s="246">
        <f t="shared" si="2"/>
        <v>0</v>
      </c>
      <c r="D21" s="246">
        <f t="shared" si="2"/>
        <v>0</v>
      </c>
      <c r="E21" s="246">
        <f t="shared" si="2"/>
        <v>0</v>
      </c>
      <c r="F21" s="246">
        <f t="shared" si="2"/>
        <v>0</v>
      </c>
      <c r="G21" s="246">
        <f t="shared" si="2"/>
        <v>0</v>
      </c>
      <c r="H21" s="246">
        <f t="shared" si="2"/>
        <v>0</v>
      </c>
      <c r="I21" s="247">
        <f t="shared" si="2"/>
        <v>0</v>
      </c>
      <c r="J21" s="247">
        <f t="shared" si="2"/>
        <v>0</v>
      </c>
      <c r="K21" s="247">
        <f t="shared" si="2"/>
        <v>0</v>
      </c>
      <c r="L21" s="247">
        <f t="shared" si="2"/>
        <v>0</v>
      </c>
      <c r="M21" s="247">
        <f t="shared" si="2"/>
        <v>0</v>
      </c>
      <c r="N21" s="247">
        <f t="shared" si="2"/>
        <v>0</v>
      </c>
      <c r="O21" s="247">
        <f t="shared" si="2"/>
        <v>0</v>
      </c>
      <c r="P21" s="277">
        <f t="shared" si="2"/>
        <v>0</v>
      </c>
      <c r="Q21" s="277">
        <f t="shared" si="2"/>
        <v>0</v>
      </c>
      <c r="R21" s="278">
        <f t="shared" si="2"/>
        <v>0</v>
      </c>
      <c r="S21" s="279">
        <f t="shared" si="2"/>
        <v>0</v>
      </c>
      <c r="T21" s="280">
        <f t="shared" si="2"/>
        <v>0</v>
      </c>
      <c r="U21" s="280">
        <f t="shared" si="2"/>
        <v>0</v>
      </c>
      <c r="V21" s="280">
        <f t="shared" si="2"/>
        <v>0</v>
      </c>
    </row>
    <row r="22" spans="1:22" s="244" customFormat="1" x14ac:dyDescent="0.25">
      <c r="A22" s="255" t="s">
        <v>117</v>
      </c>
      <c r="B22" s="281"/>
      <c r="C22" s="281"/>
      <c r="D22" s="281"/>
      <c r="E22" s="281"/>
      <c r="F22" s="281"/>
      <c r="G22" s="281"/>
      <c r="H22" s="281"/>
      <c r="I22" s="282"/>
      <c r="J22" s="282"/>
      <c r="K22" s="282"/>
      <c r="L22" s="282"/>
      <c r="M22" s="282"/>
      <c r="N22" s="282"/>
      <c r="O22" s="282"/>
      <c r="P22" s="282"/>
      <c r="Q22" s="282"/>
      <c r="R22" s="283"/>
      <c r="S22" s="284"/>
      <c r="T22" s="284"/>
      <c r="U22" s="284"/>
      <c r="V22" s="284"/>
    </row>
    <row r="23" spans="1:22" x14ac:dyDescent="0.25">
      <c r="A23" s="255" t="s">
        <v>118</v>
      </c>
      <c r="B23" s="266"/>
      <c r="C23" s="266"/>
      <c r="D23" s="266"/>
      <c r="E23" s="266"/>
      <c r="F23" s="285"/>
      <c r="G23" s="285"/>
      <c r="H23" s="285"/>
      <c r="I23" s="286"/>
      <c r="J23" s="286">
        <f>+[2]RevCal!I39</f>
        <v>0</v>
      </c>
      <c r="K23" s="286"/>
      <c r="L23" s="286"/>
      <c r="M23" s="286"/>
      <c r="N23" s="286"/>
      <c r="O23" s="286"/>
      <c r="P23" s="286"/>
      <c r="Q23" s="286"/>
      <c r="R23" s="287"/>
      <c r="S23" s="288"/>
      <c r="T23" s="288"/>
      <c r="U23" s="288"/>
      <c r="V23" s="288"/>
    </row>
    <row r="24" spans="1:22" s="244" customFormat="1" x14ac:dyDescent="0.25">
      <c r="A24" s="238" t="s">
        <v>119</v>
      </c>
      <c r="B24" s="246">
        <f t="shared" ref="B24:V24" si="3">+B16-B21</f>
        <v>0</v>
      </c>
      <c r="C24" s="246">
        <f t="shared" si="3"/>
        <v>0</v>
      </c>
      <c r="D24" s="246">
        <f t="shared" si="3"/>
        <v>0</v>
      </c>
      <c r="E24" s="246">
        <f t="shared" si="3"/>
        <v>0</v>
      </c>
      <c r="F24" s="289">
        <f t="shared" si="3"/>
        <v>0</v>
      </c>
      <c r="G24" s="289">
        <f t="shared" si="3"/>
        <v>0</v>
      </c>
      <c r="H24" s="289">
        <f t="shared" si="3"/>
        <v>0</v>
      </c>
      <c r="I24" s="290">
        <f t="shared" si="3"/>
        <v>0</v>
      </c>
      <c r="J24" s="290">
        <f t="shared" si="3"/>
        <v>0</v>
      </c>
      <c r="K24" s="290">
        <f t="shared" si="3"/>
        <v>0</v>
      </c>
      <c r="L24" s="290">
        <f t="shared" si="3"/>
        <v>0</v>
      </c>
      <c r="M24" s="290">
        <f t="shared" si="3"/>
        <v>0</v>
      </c>
      <c r="N24" s="290">
        <f t="shared" si="3"/>
        <v>0</v>
      </c>
      <c r="O24" s="290">
        <f t="shared" si="3"/>
        <v>0</v>
      </c>
      <c r="P24" s="290">
        <f t="shared" si="3"/>
        <v>0</v>
      </c>
      <c r="Q24" s="290">
        <f t="shared" si="3"/>
        <v>0</v>
      </c>
      <c r="R24" s="291">
        <f t="shared" si="3"/>
        <v>0</v>
      </c>
      <c r="S24" s="292">
        <f t="shared" si="3"/>
        <v>0</v>
      </c>
      <c r="T24" s="292">
        <f t="shared" si="3"/>
        <v>0</v>
      </c>
      <c r="U24" s="292">
        <f t="shared" si="3"/>
        <v>0</v>
      </c>
      <c r="V24" s="292">
        <f t="shared" si="3"/>
        <v>0</v>
      </c>
    </row>
    <row r="25" spans="1:22" s="244" customFormat="1" ht="9" customHeight="1" x14ac:dyDescent="0.25">
      <c r="A25" s="238"/>
      <c r="B25" s="246"/>
      <c r="C25" s="246"/>
      <c r="D25" s="246"/>
      <c r="E25" s="246"/>
      <c r="F25" s="246"/>
      <c r="G25" s="246"/>
      <c r="H25" s="246"/>
      <c r="I25" s="247"/>
      <c r="J25" s="247"/>
      <c r="K25" s="247"/>
      <c r="L25" s="247"/>
      <c r="M25" s="247"/>
      <c r="N25" s="247"/>
      <c r="O25" s="247"/>
      <c r="P25" s="247"/>
      <c r="Q25" s="247"/>
      <c r="R25" s="263">
        <f t="shared" ref="R25" si="4">SUM(F25:Q25)</f>
        <v>0</v>
      </c>
      <c r="S25" s="249"/>
      <c r="T25" s="249"/>
      <c r="U25" s="249"/>
      <c r="V25" s="249"/>
    </row>
    <row r="26" spans="1:22" s="244" customFormat="1" x14ac:dyDescent="0.25">
      <c r="A26" s="238" t="s">
        <v>120</v>
      </c>
      <c r="B26" s="250">
        <f t="shared" ref="B26:Q26" si="5">SUM(B27:B49)</f>
        <v>0</v>
      </c>
      <c r="C26" s="250">
        <f t="shared" si="5"/>
        <v>0</v>
      </c>
      <c r="D26" s="250">
        <f t="shared" si="5"/>
        <v>0</v>
      </c>
      <c r="E26" s="250">
        <f t="shared" si="5"/>
        <v>0</v>
      </c>
      <c r="F26" s="250">
        <f t="shared" si="5"/>
        <v>0</v>
      </c>
      <c r="G26" s="250">
        <f t="shared" si="5"/>
        <v>0</v>
      </c>
      <c r="H26" s="250">
        <f t="shared" si="5"/>
        <v>0</v>
      </c>
      <c r="I26" s="251">
        <f t="shared" si="5"/>
        <v>0</v>
      </c>
      <c r="J26" s="251">
        <f t="shared" si="5"/>
        <v>0</v>
      </c>
      <c r="K26" s="251">
        <f t="shared" si="5"/>
        <v>0</v>
      </c>
      <c r="L26" s="251">
        <f t="shared" si="5"/>
        <v>0</v>
      </c>
      <c r="M26" s="251">
        <f t="shared" si="5"/>
        <v>0</v>
      </c>
      <c r="N26" s="251">
        <f t="shared" si="5"/>
        <v>0</v>
      </c>
      <c r="O26" s="251">
        <f t="shared" si="5"/>
        <v>0</v>
      </c>
      <c r="P26" s="251">
        <f t="shared" si="5"/>
        <v>0</v>
      </c>
      <c r="Q26" s="251">
        <f t="shared" si="5"/>
        <v>0</v>
      </c>
      <c r="R26" s="252">
        <v>0</v>
      </c>
      <c r="S26" s="253">
        <f>SUM(S27:S49)</f>
        <v>0</v>
      </c>
      <c r="T26" s="253">
        <f>SUM(T27:T49)</f>
        <v>0</v>
      </c>
      <c r="U26" s="253">
        <f>SUM(U27:U49)</f>
        <v>0</v>
      </c>
      <c r="V26" s="253">
        <f>SUM(V27:V49)</f>
        <v>0</v>
      </c>
    </row>
    <row r="27" spans="1:22" hidden="1" x14ac:dyDescent="0.25">
      <c r="A27" s="255" t="s">
        <v>121</v>
      </c>
      <c r="B27" s="293"/>
      <c r="C27" s="294"/>
      <c r="D27" s="294"/>
      <c r="E27" s="294"/>
      <c r="F27" s="256"/>
      <c r="G27" s="256"/>
      <c r="H27" s="256"/>
      <c r="I27" s="257"/>
      <c r="J27" s="257"/>
      <c r="K27" s="295"/>
      <c r="L27" s="257"/>
      <c r="M27" s="295"/>
      <c r="N27" s="257"/>
      <c r="O27" s="295"/>
      <c r="P27" s="257"/>
      <c r="Q27" s="257"/>
      <c r="R27" s="263"/>
      <c r="S27" s="264"/>
      <c r="T27" s="264"/>
      <c r="U27" s="264"/>
      <c r="V27" s="264"/>
    </row>
    <row r="28" spans="1:22" hidden="1" x14ac:dyDescent="0.25">
      <c r="A28" s="255" t="s">
        <v>122</v>
      </c>
      <c r="B28" s="296"/>
      <c r="C28" s="272"/>
      <c r="D28" s="272"/>
      <c r="E28" s="272"/>
      <c r="F28" s="261"/>
      <c r="G28" s="272"/>
      <c r="H28" s="261"/>
      <c r="I28" s="262"/>
      <c r="J28" s="262"/>
      <c r="K28" s="273"/>
      <c r="L28" s="262"/>
      <c r="M28" s="273"/>
      <c r="N28" s="262"/>
      <c r="O28" s="273"/>
      <c r="P28" s="262"/>
      <c r="Q28" s="297"/>
      <c r="R28" s="263"/>
      <c r="S28" s="264"/>
      <c r="T28" s="264"/>
      <c r="U28" s="264"/>
      <c r="V28" s="264"/>
    </row>
    <row r="29" spans="1:22" x14ac:dyDescent="0.25">
      <c r="A29" s="255" t="s">
        <v>123</v>
      </c>
      <c r="B29" s="296"/>
      <c r="C29" s="272"/>
      <c r="D29" s="272"/>
      <c r="E29" s="272"/>
      <c r="F29" s="261"/>
      <c r="G29" s="272"/>
      <c r="H29" s="261"/>
      <c r="I29" s="262"/>
      <c r="J29" s="262"/>
      <c r="K29" s="273"/>
      <c r="L29" s="262"/>
      <c r="M29" s="273"/>
      <c r="N29" s="262"/>
      <c r="O29" s="273"/>
      <c r="P29" s="262"/>
      <c r="Q29" s="297"/>
      <c r="R29" s="263"/>
      <c r="S29" s="264"/>
      <c r="T29" s="264"/>
      <c r="U29" s="264"/>
      <c r="V29" s="264"/>
    </row>
    <row r="30" spans="1:22" x14ac:dyDescent="0.25">
      <c r="A30" s="255" t="s">
        <v>124</v>
      </c>
      <c r="B30" s="296"/>
      <c r="C30" s="272"/>
      <c r="D30" s="272"/>
      <c r="E30" s="272"/>
      <c r="F30" s="261"/>
      <c r="G30" s="272"/>
      <c r="H30" s="261"/>
      <c r="I30" s="262"/>
      <c r="J30" s="262"/>
      <c r="K30" s="262"/>
      <c r="L30" s="262"/>
      <c r="M30" s="262"/>
      <c r="N30" s="262"/>
      <c r="O30" s="262"/>
      <c r="P30" s="262"/>
      <c r="Q30" s="262"/>
      <c r="R30" s="263"/>
      <c r="S30" s="264"/>
      <c r="T30" s="264"/>
      <c r="U30" s="264"/>
      <c r="V30" s="264"/>
    </row>
    <row r="31" spans="1:22" x14ac:dyDescent="0.25">
      <c r="A31" s="255" t="s">
        <v>125</v>
      </c>
      <c r="B31" s="296"/>
      <c r="C31" s="272"/>
      <c r="D31" s="272"/>
      <c r="E31" s="272"/>
      <c r="F31" s="261"/>
      <c r="G31" s="272"/>
      <c r="H31" s="261"/>
      <c r="I31" s="262"/>
      <c r="J31" s="262"/>
      <c r="K31" s="273"/>
      <c r="L31" s="262"/>
      <c r="M31" s="273"/>
      <c r="N31" s="262"/>
      <c r="O31" s="273"/>
      <c r="P31" s="262"/>
      <c r="Q31" s="297"/>
      <c r="R31" s="263"/>
      <c r="S31" s="264"/>
      <c r="T31" s="264"/>
      <c r="U31" s="264"/>
      <c r="V31" s="264"/>
    </row>
    <row r="32" spans="1:22" x14ac:dyDescent="0.25">
      <c r="A32" s="255" t="s">
        <v>126</v>
      </c>
      <c r="B32" s="296"/>
      <c r="C32" s="272"/>
      <c r="D32" s="272"/>
      <c r="E32" s="272"/>
      <c r="F32" s="261"/>
      <c r="G32" s="272"/>
      <c r="H32" s="261"/>
      <c r="I32" s="262"/>
      <c r="J32" s="262"/>
      <c r="K32" s="273"/>
      <c r="L32" s="262"/>
      <c r="M32" s="273"/>
      <c r="N32" s="262"/>
      <c r="O32" s="273"/>
      <c r="P32" s="262"/>
      <c r="Q32" s="297"/>
      <c r="R32" s="263"/>
      <c r="S32" s="264"/>
      <c r="T32" s="264"/>
      <c r="U32" s="264"/>
      <c r="V32" s="264"/>
    </row>
    <row r="33" spans="1:22" x14ac:dyDescent="0.25">
      <c r="A33" s="255" t="s">
        <v>127</v>
      </c>
      <c r="B33" s="296"/>
      <c r="C33" s="272"/>
      <c r="D33" s="272"/>
      <c r="E33" s="272"/>
      <c r="F33" s="261"/>
      <c r="G33" s="272"/>
      <c r="H33" s="261"/>
      <c r="I33" s="262"/>
      <c r="J33" s="262"/>
      <c r="K33" s="262"/>
      <c r="L33" s="262"/>
      <c r="M33" s="273"/>
      <c r="N33" s="262"/>
      <c r="O33" s="273"/>
      <c r="P33" s="262"/>
      <c r="Q33" s="297"/>
      <c r="R33" s="263"/>
      <c r="S33" s="264"/>
      <c r="T33" s="264"/>
      <c r="U33" s="264"/>
      <c r="V33" s="264"/>
    </row>
    <row r="34" spans="1:22" x14ac:dyDescent="0.25">
      <c r="A34" s="255" t="s">
        <v>128</v>
      </c>
      <c r="B34" s="296"/>
      <c r="C34" s="272"/>
      <c r="D34" s="272"/>
      <c r="E34" s="272"/>
      <c r="F34" s="261"/>
      <c r="G34" s="272"/>
      <c r="H34" s="261"/>
      <c r="I34" s="262"/>
      <c r="J34" s="262"/>
      <c r="K34" s="273"/>
      <c r="L34" s="262"/>
      <c r="M34" s="273"/>
      <c r="N34" s="262"/>
      <c r="O34" s="273"/>
      <c r="P34" s="262"/>
      <c r="Q34" s="297"/>
      <c r="R34" s="263"/>
      <c r="S34" s="264"/>
      <c r="T34" s="264"/>
      <c r="U34" s="264"/>
      <c r="V34" s="264"/>
    </row>
    <row r="35" spans="1:22" x14ac:dyDescent="0.25">
      <c r="A35" s="255" t="s">
        <v>129</v>
      </c>
      <c r="B35" s="296"/>
      <c r="C35" s="272"/>
      <c r="D35" s="272"/>
      <c r="E35" s="272"/>
      <c r="F35" s="261"/>
      <c r="G35" s="272"/>
      <c r="H35" s="261"/>
      <c r="I35" s="262"/>
      <c r="J35" s="262"/>
      <c r="K35" s="273"/>
      <c r="L35" s="262"/>
      <c r="M35" s="273"/>
      <c r="N35" s="262"/>
      <c r="O35" s="273"/>
      <c r="P35" s="262"/>
      <c r="Q35" s="297"/>
      <c r="R35" s="263"/>
      <c r="S35" s="264"/>
      <c r="T35" s="264"/>
      <c r="U35" s="264"/>
      <c r="V35" s="264"/>
    </row>
    <row r="36" spans="1:22" x14ac:dyDescent="0.25">
      <c r="A36" s="255" t="s">
        <v>130</v>
      </c>
      <c r="B36" s="296"/>
      <c r="C36" s="272"/>
      <c r="D36" s="272"/>
      <c r="E36" s="272"/>
      <c r="F36" s="261"/>
      <c r="G36" s="272"/>
      <c r="H36" s="261"/>
      <c r="I36" s="262"/>
      <c r="J36" s="262"/>
      <c r="K36" s="262"/>
      <c r="L36" s="262"/>
      <c r="M36" s="262"/>
      <c r="N36" s="262"/>
      <c r="O36" s="262"/>
      <c r="P36" s="262"/>
      <c r="Q36" s="262"/>
      <c r="R36" s="263"/>
      <c r="S36" s="264"/>
      <c r="T36" s="264"/>
      <c r="U36" s="264"/>
      <c r="V36" s="264"/>
    </row>
    <row r="37" spans="1:22" x14ac:dyDescent="0.25">
      <c r="A37" s="255" t="s">
        <v>131</v>
      </c>
      <c r="B37" s="296"/>
      <c r="C37" s="272"/>
      <c r="D37" s="272"/>
      <c r="E37" s="272"/>
      <c r="F37" s="261"/>
      <c r="G37" s="272"/>
      <c r="H37" s="261"/>
      <c r="I37" s="262"/>
      <c r="J37" s="262"/>
      <c r="K37" s="262"/>
      <c r="L37" s="262"/>
      <c r="M37" s="273"/>
      <c r="N37" s="262"/>
      <c r="O37" s="273"/>
      <c r="P37" s="262"/>
      <c r="Q37" s="297"/>
      <c r="R37" s="263"/>
      <c r="S37" s="264"/>
      <c r="T37" s="264"/>
      <c r="U37" s="264"/>
      <c r="V37" s="264"/>
    </row>
    <row r="38" spans="1:22" x14ac:dyDescent="0.25">
      <c r="A38" s="255" t="s">
        <v>132</v>
      </c>
      <c r="B38" s="296"/>
      <c r="C38" s="272"/>
      <c r="D38" s="272"/>
      <c r="E38" s="272"/>
      <c r="F38" s="261"/>
      <c r="G38" s="272"/>
      <c r="H38" s="261"/>
      <c r="I38" s="262"/>
      <c r="J38" s="262"/>
      <c r="K38" s="273"/>
      <c r="L38" s="262"/>
      <c r="M38" s="273"/>
      <c r="N38" s="262"/>
      <c r="O38" s="273"/>
      <c r="P38" s="262"/>
      <c r="Q38" s="297"/>
      <c r="R38" s="263"/>
      <c r="S38" s="264"/>
      <c r="T38" s="264"/>
      <c r="U38" s="264"/>
      <c r="V38" s="264"/>
    </row>
    <row r="39" spans="1:22" x14ac:dyDescent="0.25">
      <c r="A39" s="255" t="s">
        <v>133</v>
      </c>
      <c r="B39" s="296"/>
      <c r="C39" s="272"/>
      <c r="D39" s="272"/>
      <c r="E39" s="272"/>
      <c r="F39" s="261"/>
      <c r="G39" s="272"/>
      <c r="H39" s="261"/>
      <c r="I39" s="262"/>
      <c r="J39" s="262"/>
      <c r="K39" s="273"/>
      <c r="L39" s="262"/>
      <c r="M39" s="273"/>
      <c r="N39" s="262"/>
      <c r="O39" s="273"/>
      <c r="P39" s="262"/>
      <c r="Q39" s="297"/>
      <c r="R39" s="263"/>
      <c r="S39" s="264"/>
      <c r="T39" s="264"/>
      <c r="U39" s="264"/>
      <c r="V39" s="264"/>
    </row>
    <row r="40" spans="1:22" x14ac:dyDescent="0.25">
      <c r="A40" s="255" t="s">
        <v>134</v>
      </c>
      <c r="B40" s="296"/>
      <c r="C40" s="272"/>
      <c r="D40" s="272"/>
      <c r="E40" s="272"/>
      <c r="F40" s="261"/>
      <c r="G40" s="272"/>
      <c r="H40" s="261"/>
      <c r="I40" s="262"/>
      <c r="J40" s="262"/>
      <c r="K40" s="273"/>
      <c r="L40" s="262"/>
      <c r="M40" s="273"/>
      <c r="N40" s="262"/>
      <c r="O40" s="273"/>
      <c r="P40" s="262"/>
      <c r="Q40" s="297"/>
      <c r="R40" s="263"/>
      <c r="S40" s="264"/>
      <c r="T40" s="264"/>
      <c r="U40" s="264"/>
      <c r="V40" s="264"/>
    </row>
    <row r="41" spans="1:22" x14ac:dyDescent="0.25">
      <c r="A41" s="255" t="s">
        <v>135</v>
      </c>
      <c r="B41" s="296"/>
      <c r="C41" s="272"/>
      <c r="D41" s="272"/>
      <c r="E41" s="272"/>
      <c r="F41" s="261"/>
      <c r="G41" s="272"/>
      <c r="H41" s="261"/>
      <c r="I41" s="262"/>
      <c r="J41" s="262"/>
      <c r="K41" s="273"/>
      <c r="L41" s="262"/>
      <c r="M41" s="273"/>
      <c r="N41" s="262"/>
      <c r="O41" s="273"/>
      <c r="P41" s="262"/>
      <c r="Q41" s="297"/>
      <c r="R41" s="263"/>
      <c r="S41" s="264"/>
      <c r="T41" s="264"/>
      <c r="U41" s="264"/>
      <c r="V41" s="264"/>
    </row>
    <row r="42" spans="1:22" x14ac:dyDescent="0.25">
      <c r="A42" s="255" t="s">
        <v>136</v>
      </c>
      <c r="B42" s="296"/>
      <c r="C42" s="272"/>
      <c r="D42" s="272"/>
      <c r="E42" s="272"/>
      <c r="F42" s="261"/>
      <c r="G42" s="272"/>
      <c r="H42" s="261"/>
      <c r="I42" s="262"/>
      <c r="J42" s="262"/>
      <c r="K42" s="273"/>
      <c r="L42" s="262"/>
      <c r="M42" s="273"/>
      <c r="N42" s="262"/>
      <c r="O42" s="273"/>
      <c r="P42" s="262"/>
      <c r="Q42" s="297"/>
      <c r="R42" s="263"/>
      <c r="S42" s="264"/>
      <c r="T42" s="264"/>
      <c r="U42" s="264"/>
      <c r="V42" s="264"/>
    </row>
    <row r="43" spans="1:22" x14ac:dyDescent="0.25">
      <c r="A43" s="255" t="s">
        <v>137</v>
      </c>
      <c r="B43" s="296"/>
      <c r="C43" s="272"/>
      <c r="D43" s="272"/>
      <c r="E43" s="272"/>
      <c r="F43" s="261"/>
      <c r="G43" s="272"/>
      <c r="H43" s="261"/>
      <c r="I43" s="262"/>
      <c r="J43" s="262"/>
      <c r="K43" s="273"/>
      <c r="L43" s="262"/>
      <c r="M43" s="273"/>
      <c r="N43" s="262"/>
      <c r="O43" s="273"/>
      <c r="P43" s="262"/>
      <c r="Q43" s="297"/>
      <c r="R43" s="263"/>
      <c r="S43" s="264"/>
      <c r="T43" s="264"/>
      <c r="U43" s="264"/>
      <c r="V43" s="264"/>
    </row>
    <row r="44" spans="1:22" x14ac:dyDescent="0.25">
      <c r="A44" s="255" t="s">
        <v>138</v>
      </c>
      <c r="B44" s="296"/>
      <c r="C44" s="272"/>
      <c r="D44" s="272"/>
      <c r="E44" s="272"/>
      <c r="F44" s="261"/>
      <c r="G44" s="272"/>
      <c r="H44" s="261"/>
      <c r="I44" s="262"/>
      <c r="J44" s="262"/>
      <c r="K44" s="273"/>
      <c r="L44" s="262"/>
      <c r="M44" s="273"/>
      <c r="N44" s="262"/>
      <c r="O44" s="273"/>
      <c r="P44" s="262"/>
      <c r="Q44" s="297"/>
      <c r="R44" s="263"/>
      <c r="S44" s="264"/>
      <c r="T44" s="264"/>
      <c r="U44" s="264"/>
      <c r="V44" s="264"/>
    </row>
    <row r="45" spans="1:22" x14ac:dyDescent="0.25">
      <c r="A45" s="255" t="s">
        <v>139</v>
      </c>
      <c r="B45" s="296"/>
      <c r="C45" s="272"/>
      <c r="D45" s="272"/>
      <c r="E45" s="272"/>
      <c r="F45" s="261"/>
      <c r="G45" s="272"/>
      <c r="H45" s="261">
        <v>0</v>
      </c>
      <c r="I45" s="262">
        <v>0</v>
      </c>
      <c r="J45" s="262"/>
      <c r="K45" s="273"/>
      <c r="L45" s="262"/>
      <c r="M45" s="273"/>
      <c r="N45" s="262"/>
      <c r="O45" s="273"/>
      <c r="P45" s="262"/>
      <c r="Q45" s="297"/>
      <c r="R45" s="263"/>
      <c r="S45" s="264"/>
      <c r="T45" s="264"/>
      <c r="U45" s="264"/>
      <c r="V45" s="264"/>
    </row>
    <row r="46" spans="1:22" x14ac:dyDescent="0.25">
      <c r="A46" s="298" t="s">
        <v>140</v>
      </c>
      <c r="B46" s="299"/>
      <c r="C46" s="300"/>
      <c r="D46" s="300"/>
      <c r="E46" s="300"/>
      <c r="F46" s="266"/>
      <c r="G46" s="300"/>
      <c r="H46" s="266">
        <v>0</v>
      </c>
      <c r="I46" s="267">
        <v>0</v>
      </c>
      <c r="J46" s="267"/>
      <c r="K46" s="301"/>
      <c r="L46" s="267"/>
      <c r="M46" s="301"/>
      <c r="N46" s="267"/>
      <c r="O46" s="301"/>
      <c r="P46" s="267"/>
      <c r="Q46" s="302"/>
      <c r="R46" s="269"/>
      <c r="S46" s="270"/>
      <c r="T46" s="270"/>
      <c r="U46" s="270"/>
      <c r="V46" s="270"/>
    </row>
    <row r="47" spans="1:22" x14ac:dyDescent="0.25">
      <c r="A47" s="238" t="s">
        <v>141</v>
      </c>
      <c r="B47" s="296"/>
      <c r="C47" s="272"/>
      <c r="D47" s="272"/>
      <c r="E47" s="272"/>
      <c r="F47" s="261"/>
      <c r="G47" s="272"/>
      <c r="H47" s="261"/>
      <c r="I47" s="262"/>
      <c r="J47" s="262"/>
      <c r="K47" s="273"/>
      <c r="L47" s="262"/>
      <c r="M47" s="273"/>
      <c r="N47" s="262"/>
      <c r="O47" s="273"/>
      <c r="P47" s="262"/>
      <c r="Q47" s="297"/>
      <c r="R47" s="263"/>
      <c r="S47" s="264"/>
      <c r="T47" s="264"/>
      <c r="U47" s="264"/>
      <c r="V47" s="264"/>
    </row>
    <row r="48" spans="1:22" x14ac:dyDescent="0.25">
      <c r="A48" s="298" t="s">
        <v>142</v>
      </c>
      <c r="B48" s="299"/>
      <c r="C48" s="300"/>
      <c r="D48" s="300"/>
      <c r="E48" s="300"/>
      <c r="F48" s="266"/>
      <c r="G48" s="300"/>
      <c r="H48" s="266"/>
      <c r="I48" s="267"/>
      <c r="J48" s="267"/>
      <c r="K48" s="301"/>
      <c r="L48" s="267"/>
      <c r="M48" s="301"/>
      <c r="N48" s="267"/>
      <c r="O48" s="301"/>
      <c r="P48" s="267"/>
      <c r="Q48" s="302"/>
      <c r="R48" s="269"/>
      <c r="S48" s="270"/>
      <c r="T48" s="270"/>
      <c r="U48" s="270"/>
      <c r="V48" s="270"/>
    </row>
    <row r="49" spans="1:22" x14ac:dyDescent="0.25">
      <c r="A49" s="238" t="s">
        <v>143</v>
      </c>
      <c r="B49" s="299"/>
      <c r="C49" s="300"/>
      <c r="D49" s="300"/>
      <c r="E49" s="300"/>
      <c r="F49" s="266"/>
      <c r="G49" s="300"/>
      <c r="H49" s="266"/>
      <c r="I49" s="267"/>
      <c r="J49" s="267"/>
      <c r="K49" s="301">
        <v>0</v>
      </c>
      <c r="L49" s="267"/>
      <c r="M49" s="301"/>
      <c r="N49" s="267"/>
      <c r="O49" s="301"/>
      <c r="P49" s="267"/>
      <c r="Q49" s="302"/>
      <c r="R49" s="269">
        <f>SUM(F49:Q49)</f>
        <v>0</v>
      </c>
      <c r="S49" s="270"/>
      <c r="T49" s="270"/>
      <c r="U49" s="270"/>
      <c r="V49" s="270"/>
    </row>
    <row r="50" spans="1:22" s="244" customFormat="1" ht="14.4" thickBot="1" x14ac:dyDescent="0.3">
      <c r="B50" s="303">
        <f t="shared" ref="B50:V50" si="6">+B24-B26</f>
        <v>0</v>
      </c>
      <c r="C50" s="303">
        <f t="shared" si="6"/>
        <v>0</v>
      </c>
      <c r="D50" s="303">
        <f t="shared" si="6"/>
        <v>0</v>
      </c>
      <c r="E50" s="303">
        <f t="shared" si="6"/>
        <v>0</v>
      </c>
      <c r="F50" s="303">
        <f t="shared" si="6"/>
        <v>0</v>
      </c>
      <c r="G50" s="303">
        <f t="shared" si="6"/>
        <v>0</v>
      </c>
      <c r="H50" s="303">
        <f t="shared" si="6"/>
        <v>0</v>
      </c>
      <c r="I50" s="304">
        <f t="shared" si="6"/>
        <v>0</v>
      </c>
      <c r="J50" s="304">
        <f t="shared" si="6"/>
        <v>0</v>
      </c>
      <c r="K50" s="304">
        <f t="shared" si="6"/>
        <v>0</v>
      </c>
      <c r="L50" s="304">
        <f t="shared" si="6"/>
        <v>0</v>
      </c>
      <c r="M50" s="304">
        <f t="shared" si="6"/>
        <v>0</v>
      </c>
      <c r="N50" s="304">
        <f t="shared" si="6"/>
        <v>0</v>
      </c>
      <c r="O50" s="304">
        <f t="shared" si="6"/>
        <v>0</v>
      </c>
      <c r="P50" s="304">
        <f t="shared" si="6"/>
        <v>0</v>
      </c>
      <c r="Q50" s="304">
        <f t="shared" si="6"/>
        <v>0</v>
      </c>
      <c r="R50" s="305">
        <f t="shared" si="6"/>
        <v>0</v>
      </c>
      <c r="S50" s="306">
        <f t="shared" si="6"/>
        <v>0</v>
      </c>
      <c r="T50" s="306">
        <f t="shared" si="6"/>
        <v>0</v>
      </c>
      <c r="U50" s="306">
        <f t="shared" si="6"/>
        <v>0</v>
      </c>
      <c r="V50" s="306">
        <f t="shared" si="6"/>
        <v>0</v>
      </c>
    </row>
    <row r="51" spans="1:22" ht="14.4" thickTop="1" x14ac:dyDescent="0.25">
      <c r="B51" s="307"/>
      <c r="C51" s="307"/>
      <c r="D51" s="307"/>
      <c r="E51" s="307"/>
    </row>
    <row r="52" spans="1:22" x14ac:dyDescent="0.25">
      <c r="B52" s="308"/>
      <c r="C52" s="308"/>
      <c r="D52" s="308"/>
      <c r="E52" s="308"/>
      <c r="F52" s="308"/>
    </row>
    <row r="53" spans="1:22" ht="14.4" x14ac:dyDescent="0.3">
      <c r="A53" s="244" t="s">
        <v>144</v>
      </c>
      <c r="B53" s="237"/>
      <c r="C53" s="307"/>
      <c r="D53" s="309"/>
      <c r="E53" s="309"/>
      <c r="F53" s="309"/>
      <c r="G53" s="309"/>
      <c r="H53" s="309"/>
      <c r="I53" s="309"/>
      <c r="J53" s="310"/>
      <c r="K53" s="310"/>
      <c r="L53" s="310"/>
      <c r="M53" s="310"/>
      <c r="N53" s="310"/>
      <c r="O53" s="310"/>
      <c r="P53" s="310"/>
      <c r="Q53" s="310"/>
      <c r="R53" s="310"/>
      <c r="S53" s="310"/>
      <c r="T53" s="310"/>
    </row>
    <row r="54" spans="1:22" x14ac:dyDescent="0.25">
      <c r="A54" s="244" t="s">
        <v>145</v>
      </c>
      <c r="B54" s="311"/>
      <c r="C54" s="311"/>
      <c r="D54" s="311"/>
      <c r="E54" s="311"/>
      <c r="F54" s="311"/>
      <c r="G54" s="311"/>
      <c r="H54" s="311"/>
      <c r="I54" s="311"/>
      <c r="J54" s="311">
        <v>49.99</v>
      </c>
      <c r="K54" s="311">
        <v>49.99</v>
      </c>
      <c r="L54" s="311">
        <v>49.99</v>
      </c>
      <c r="M54" s="311">
        <v>49.99</v>
      </c>
      <c r="N54" s="311">
        <v>49.99</v>
      </c>
      <c r="O54" s="311">
        <v>49.99</v>
      </c>
      <c r="P54" s="311">
        <v>49.99</v>
      </c>
      <c r="Q54" s="311">
        <v>49.99</v>
      </c>
      <c r="R54" s="244">
        <v>49.99</v>
      </c>
      <c r="S54" s="312">
        <v>49.99</v>
      </c>
      <c r="T54" s="312">
        <v>52.989400000000003</v>
      </c>
      <c r="U54" s="309">
        <v>56.168764000000003</v>
      </c>
    </row>
    <row r="55" spans="1:22" x14ac:dyDescent="0.25">
      <c r="A55" s="237" t="s">
        <v>146</v>
      </c>
      <c r="C55" s="309"/>
      <c r="D55" s="309"/>
      <c r="E55" s="309"/>
      <c r="F55" s="309"/>
      <c r="G55" s="309"/>
      <c r="H55" s="309"/>
      <c r="I55" s="309"/>
      <c r="J55" s="309">
        <v>0</v>
      </c>
      <c r="K55" s="309">
        <v>39142.17</v>
      </c>
      <c r="L55" s="309">
        <v>42091.58</v>
      </c>
      <c r="M55" s="309">
        <v>45290.94</v>
      </c>
      <c r="N55" s="309">
        <v>48690.26</v>
      </c>
      <c r="O55" s="309">
        <v>52389.520000000004</v>
      </c>
      <c r="P55" s="309">
        <v>56338.73</v>
      </c>
      <c r="Q55" s="309">
        <v>60587.880000000005</v>
      </c>
      <c r="R55" s="309">
        <v>344531.08</v>
      </c>
      <c r="S55" s="309">
        <v>786542.66000000015</v>
      </c>
      <c r="T55" s="309">
        <v>896474.66919999989</v>
      </c>
      <c r="U55" s="309">
        <v>1024237.41154</v>
      </c>
    </row>
    <row r="56" spans="1:22" x14ac:dyDescent="0.25">
      <c r="A56" s="237" t="s">
        <v>147</v>
      </c>
      <c r="C56" s="309"/>
      <c r="D56" s="309"/>
      <c r="E56" s="309"/>
      <c r="F56" s="309"/>
      <c r="G56" s="309"/>
      <c r="H56" s="309"/>
      <c r="I56" s="309"/>
      <c r="J56" s="309">
        <v>0</v>
      </c>
      <c r="K56" s="309">
        <v>15546.890000000001</v>
      </c>
      <c r="L56" s="309">
        <v>17146.57</v>
      </c>
      <c r="M56" s="309">
        <v>18896.22</v>
      </c>
      <c r="N56" s="309">
        <v>20795.84</v>
      </c>
      <c r="O56" s="309">
        <v>22895.420000000002</v>
      </c>
      <c r="P56" s="309">
        <v>25194.960000000003</v>
      </c>
      <c r="Q56" s="309">
        <v>27744.45</v>
      </c>
      <c r="R56" s="309">
        <v>148220.35</v>
      </c>
      <c r="S56" s="309">
        <v>339882.01</v>
      </c>
      <c r="T56" s="309">
        <v>450515.87880000001</v>
      </c>
      <c r="U56" s="309">
        <v>597242.46761200007</v>
      </c>
    </row>
    <row r="57" spans="1:22" x14ac:dyDescent="0.25">
      <c r="A57" s="237" t="s">
        <v>148</v>
      </c>
      <c r="B57" s="313"/>
      <c r="C57" s="309"/>
      <c r="D57" s="309"/>
      <c r="E57" s="309"/>
      <c r="F57" s="309"/>
      <c r="G57" s="309"/>
      <c r="H57" s="309"/>
      <c r="I57" s="309"/>
      <c r="J57" s="309">
        <v>0</v>
      </c>
      <c r="K57" s="309">
        <v>0</v>
      </c>
      <c r="L57" s="309">
        <v>26994.600000000002</v>
      </c>
      <c r="M57" s="309">
        <v>67186.559999999998</v>
      </c>
      <c r="N57" s="309">
        <v>100779.84000000001</v>
      </c>
      <c r="O57" s="309">
        <v>125974.8</v>
      </c>
      <c r="P57" s="309">
        <v>151169.76</v>
      </c>
      <c r="Q57" s="309">
        <v>181763.64</v>
      </c>
      <c r="R57" s="309">
        <v>653869.19999999995</v>
      </c>
      <c r="S57" s="309">
        <v>2226754.5600000001</v>
      </c>
      <c r="T57" s="309">
        <v>2952357.4104000004</v>
      </c>
      <c r="U57" s="309">
        <v>3914064.1505760001</v>
      </c>
    </row>
    <row r="58" spans="1:22" x14ac:dyDescent="0.25">
      <c r="A58" s="244" t="s">
        <v>149</v>
      </c>
      <c r="B58" s="314"/>
      <c r="C58" s="314"/>
      <c r="D58" s="314"/>
      <c r="E58" s="314"/>
      <c r="F58" s="314"/>
      <c r="G58" s="314"/>
      <c r="H58" s="314"/>
      <c r="I58" s="314"/>
      <c r="J58" s="315">
        <v>0</v>
      </c>
      <c r="K58" s="315">
        <v>54689.06</v>
      </c>
      <c r="L58" s="315">
        <v>86232.75</v>
      </c>
      <c r="M58" s="315">
        <v>131373.72</v>
      </c>
      <c r="N58" s="315">
        <v>170265.94</v>
      </c>
      <c r="O58" s="315">
        <v>201259.74</v>
      </c>
      <c r="P58" s="315">
        <v>232703.45</v>
      </c>
      <c r="Q58" s="315">
        <v>270095.97000000003</v>
      </c>
      <c r="R58" s="315">
        <v>1146620.6299999999</v>
      </c>
      <c r="S58" s="316">
        <v>3353179.2300000004</v>
      </c>
      <c r="T58" s="316">
        <v>4299347.9583999999</v>
      </c>
      <c r="U58" s="317">
        <v>5535544.0297280001</v>
      </c>
    </row>
    <row r="59" spans="1:22" x14ac:dyDescent="0.25">
      <c r="B59" s="308"/>
      <c r="C59" s="308"/>
      <c r="D59" s="308"/>
      <c r="E59" s="308"/>
      <c r="F59" s="308"/>
      <c r="G59" s="308"/>
      <c r="H59" s="308"/>
      <c r="I59" s="308"/>
      <c r="J59" s="308"/>
      <c r="K59" s="308"/>
      <c r="L59" s="308"/>
      <c r="M59" s="308"/>
      <c r="N59" s="308"/>
      <c r="O59" s="308"/>
      <c r="P59" s="308"/>
      <c r="Q59" s="308"/>
      <c r="R59" s="308"/>
      <c r="S59" s="308"/>
    </row>
    <row r="60" spans="1:22" x14ac:dyDescent="0.25">
      <c r="A60" s="237" t="s">
        <v>150</v>
      </c>
      <c r="B60" s="237"/>
      <c r="E60" s="308"/>
      <c r="K60" s="237">
        <v>0</v>
      </c>
      <c r="L60" s="237">
        <v>1.075</v>
      </c>
      <c r="M60" s="237">
        <v>1.075</v>
      </c>
      <c r="N60" s="237">
        <v>1.075</v>
      </c>
      <c r="O60" s="237">
        <v>1.075</v>
      </c>
      <c r="P60" s="237">
        <v>1.075</v>
      </c>
      <c r="Q60" s="237">
        <v>1.075</v>
      </c>
      <c r="R60" s="237">
        <v>1.075</v>
      </c>
      <c r="S60" s="237">
        <v>1.075</v>
      </c>
      <c r="T60" s="237">
        <v>1.075</v>
      </c>
      <c r="U60" s="237">
        <v>1.1000000000000001</v>
      </c>
    </row>
    <row r="61" spans="1:22" x14ac:dyDescent="0.25">
      <c r="A61" s="237" t="s">
        <v>151</v>
      </c>
      <c r="B61" s="318"/>
      <c r="C61" s="318"/>
      <c r="D61" s="318"/>
      <c r="E61" s="319"/>
      <c r="F61" s="318"/>
      <c r="G61" s="318"/>
      <c r="H61" s="318"/>
      <c r="I61" s="318"/>
      <c r="J61" s="318"/>
      <c r="K61" s="318"/>
      <c r="L61" s="318"/>
      <c r="M61" s="318"/>
      <c r="N61" s="318">
        <v>1.5</v>
      </c>
      <c r="O61" s="318">
        <v>1.25</v>
      </c>
      <c r="P61" s="318">
        <v>1.2</v>
      </c>
      <c r="Q61" s="318">
        <v>1.2</v>
      </c>
      <c r="R61" s="318">
        <v>1.2</v>
      </c>
      <c r="S61" s="318">
        <v>1.25</v>
      </c>
      <c r="T61" s="318">
        <v>1.25</v>
      </c>
      <c r="U61" s="237">
        <v>1.25</v>
      </c>
    </row>
    <row r="62" spans="1:22" x14ac:dyDescent="0.25">
      <c r="A62" s="244" t="s">
        <v>152</v>
      </c>
      <c r="B62" s="237"/>
      <c r="U62" s="320"/>
    </row>
    <row r="63" spans="1:22" x14ac:dyDescent="0.25">
      <c r="A63" s="237" t="s">
        <v>153</v>
      </c>
      <c r="B63" s="237"/>
      <c r="I63" s="308"/>
      <c r="J63" s="321">
        <v>783</v>
      </c>
      <c r="K63" s="237">
        <v>783</v>
      </c>
      <c r="L63" s="322">
        <v>842</v>
      </c>
      <c r="M63" s="322">
        <v>906</v>
      </c>
      <c r="N63" s="322">
        <v>974</v>
      </c>
      <c r="O63" s="322">
        <v>1048</v>
      </c>
      <c r="P63" s="322">
        <v>1127</v>
      </c>
      <c r="Q63" s="322">
        <v>1212</v>
      </c>
      <c r="R63" s="322">
        <v>1303</v>
      </c>
      <c r="S63" s="322">
        <v>1401</v>
      </c>
      <c r="T63" s="322">
        <v>1507</v>
      </c>
      <c r="U63" s="237">
        <v>1658</v>
      </c>
    </row>
    <row r="64" spans="1:22" x14ac:dyDescent="0.25">
      <c r="A64" s="237" t="s">
        <v>154</v>
      </c>
      <c r="B64" s="237"/>
      <c r="I64" s="308"/>
      <c r="J64" s="321">
        <v>311</v>
      </c>
      <c r="K64" s="237">
        <v>311</v>
      </c>
      <c r="L64" s="237">
        <v>343</v>
      </c>
      <c r="M64" s="237">
        <v>378</v>
      </c>
      <c r="N64" s="237">
        <v>416</v>
      </c>
      <c r="O64" s="237">
        <v>458</v>
      </c>
      <c r="P64" s="237">
        <v>504</v>
      </c>
      <c r="Q64" s="237">
        <v>555</v>
      </c>
      <c r="R64" s="237">
        <v>555</v>
      </c>
      <c r="S64" s="237">
        <v>694</v>
      </c>
      <c r="T64" s="237">
        <v>868</v>
      </c>
      <c r="U64" s="237">
        <v>1085</v>
      </c>
    </row>
    <row r="65" spans="1:23" x14ac:dyDescent="0.25">
      <c r="A65" s="237" t="s">
        <v>155</v>
      </c>
      <c r="B65" s="237"/>
      <c r="I65" s="308"/>
      <c r="J65" s="308"/>
      <c r="K65" s="309"/>
      <c r="T65" s="308"/>
    </row>
    <row r="66" spans="1:23" x14ac:dyDescent="0.25">
      <c r="A66" s="237" t="s">
        <v>156</v>
      </c>
      <c r="B66" s="237"/>
      <c r="J66" s="237">
        <v>0</v>
      </c>
      <c r="K66" s="237">
        <v>0</v>
      </c>
      <c r="L66" s="237">
        <v>45</v>
      </c>
      <c r="M66" s="237">
        <v>112</v>
      </c>
      <c r="N66" s="237">
        <v>168</v>
      </c>
      <c r="O66" s="237">
        <v>210</v>
      </c>
      <c r="P66" s="237">
        <v>252</v>
      </c>
      <c r="Q66" s="237">
        <v>303</v>
      </c>
      <c r="R66" s="237">
        <v>303</v>
      </c>
      <c r="S66" s="237">
        <v>379</v>
      </c>
      <c r="T66" s="237">
        <v>474</v>
      </c>
      <c r="U66" s="237">
        <v>593</v>
      </c>
    </row>
    <row r="67" spans="1:23" x14ac:dyDescent="0.25">
      <c r="A67" s="237" t="s">
        <v>157</v>
      </c>
      <c r="B67" s="237"/>
      <c r="J67" s="237">
        <v>0</v>
      </c>
      <c r="K67" s="237">
        <v>0</v>
      </c>
      <c r="L67" s="237">
        <v>12</v>
      </c>
      <c r="M67" s="237">
        <v>12</v>
      </c>
      <c r="N67" s="237">
        <v>12</v>
      </c>
      <c r="O67" s="237">
        <v>12</v>
      </c>
      <c r="P67" s="237">
        <v>12</v>
      </c>
      <c r="Q67" s="237">
        <v>12</v>
      </c>
      <c r="R67" s="237">
        <v>12</v>
      </c>
      <c r="S67" s="237">
        <v>12</v>
      </c>
      <c r="T67" s="237">
        <v>12</v>
      </c>
      <c r="U67" s="237">
        <v>12</v>
      </c>
    </row>
    <row r="68" spans="1:23" x14ac:dyDescent="0.25">
      <c r="A68" s="237" t="s">
        <v>158</v>
      </c>
      <c r="B68" s="323"/>
      <c r="C68" s="323"/>
      <c r="D68" s="323"/>
      <c r="E68" s="323"/>
      <c r="F68" s="323"/>
      <c r="G68" s="323"/>
      <c r="H68" s="323"/>
      <c r="I68" s="324"/>
      <c r="J68" s="324">
        <v>0</v>
      </c>
      <c r="K68" s="324">
        <v>0</v>
      </c>
      <c r="L68" s="324">
        <v>540</v>
      </c>
      <c r="M68" s="324">
        <v>1344</v>
      </c>
      <c r="N68" s="324">
        <v>2016</v>
      </c>
      <c r="O68" s="324">
        <v>2520</v>
      </c>
      <c r="P68" s="324">
        <v>3024</v>
      </c>
      <c r="Q68" s="324">
        <v>3636</v>
      </c>
      <c r="R68" s="324">
        <v>3636</v>
      </c>
      <c r="S68" s="324">
        <v>4548</v>
      </c>
      <c r="T68" s="324">
        <v>5688</v>
      </c>
      <c r="U68" s="325">
        <v>7116</v>
      </c>
    </row>
    <row r="69" spans="1:23" ht="14.4" thickBot="1" x14ac:dyDescent="0.3">
      <c r="A69" s="244" t="s">
        <v>159</v>
      </c>
      <c r="B69" s="326"/>
      <c r="C69" s="326"/>
      <c r="D69" s="326"/>
      <c r="E69" s="326"/>
      <c r="F69" s="326"/>
      <c r="G69" s="326"/>
      <c r="H69" s="326"/>
      <c r="I69" s="327"/>
      <c r="J69" s="328">
        <v>783</v>
      </c>
      <c r="K69" s="328">
        <v>1094</v>
      </c>
      <c r="L69" s="328">
        <v>1725</v>
      </c>
      <c r="M69" s="328">
        <v>2628</v>
      </c>
      <c r="N69" s="328">
        <v>3406</v>
      </c>
      <c r="O69" s="328">
        <v>4026</v>
      </c>
      <c r="P69" s="328">
        <v>4655</v>
      </c>
      <c r="Q69" s="328">
        <v>5403</v>
      </c>
      <c r="R69" s="328">
        <v>5494</v>
      </c>
      <c r="S69" s="328">
        <v>6643</v>
      </c>
      <c r="T69" s="328">
        <v>8063</v>
      </c>
      <c r="U69" s="329">
        <v>9859</v>
      </c>
    </row>
    <row r="70" spans="1:23" ht="14.4" thickTop="1" x14ac:dyDescent="0.25">
      <c r="B70" s="308"/>
      <c r="C70" s="308"/>
      <c r="D70" s="308"/>
      <c r="E70" s="308"/>
      <c r="F70" s="308"/>
      <c r="V70" s="309"/>
    </row>
    <row r="71" spans="1:23" x14ac:dyDescent="0.25">
      <c r="B71" s="308"/>
      <c r="C71" s="308"/>
      <c r="D71" s="308"/>
      <c r="E71" s="308"/>
      <c r="F71" s="308"/>
    </row>
    <row r="72" spans="1:23" x14ac:dyDescent="0.25">
      <c r="B72" s="308"/>
      <c r="C72" s="308"/>
      <c r="D72" s="308"/>
      <c r="E72" s="308"/>
      <c r="F72" s="308"/>
    </row>
    <row r="73" spans="1:23" x14ac:dyDescent="0.25">
      <c r="A73" s="237" t="s">
        <v>160</v>
      </c>
      <c r="B73" s="330">
        <v>5464</v>
      </c>
      <c r="C73" s="275">
        <v>7500</v>
      </c>
      <c r="D73" s="275">
        <v>17046</v>
      </c>
      <c r="E73" s="275">
        <v>35323</v>
      </c>
      <c r="F73" s="308"/>
    </row>
    <row r="74" spans="1:23" x14ac:dyDescent="0.25">
      <c r="A74" s="237" t="s">
        <v>161</v>
      </c>
      <c r="F74" s="307"/>
      <c r="G74" s="309"/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</row>
    <row r="75" spans="1:23" x14ac:dyDescent="0.25">
      <c r="C75" s="307">
        <f>+B75/3</f>
        <v>0</v>
      </c>
      <c r="D75" s="307"/>
      <c r="E75" s="307"/>
      <c r="F75" s="307"/>
      <c r="G75" s="309" t="s">
        <v>162</v>
      </c>
      <c r="H75" s="309" t="s">
        <v>163</v>
      </c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</row>
    <row r="76" spans="1:23" x14ac:dyDescent="0.25">
      <c r="B76" s="309">
        <v>17000</v>
      </c>
      <c r="C76" s="307">
        <f>+B76/12</f>
        <v>1416.6666666666667</v>
      </c>
      <c r="D76" s="307">
        <f>+C76/12</f>
        <v>118.05555555555556</v>
      </c>
      <c r="F76" s="307"/>
      <c r="G76" s="309"/>
      <c r="H76" s="309"/>
      <c r="I76" s="309"/>
      <c r="J76" s="309"/>
      <c r="K76" s="309"/>
      <c r="L76" s="309"/>
      <c r="M76" s="309">
        <v>9000</v>
      </c>
      <c r="N76" s="309"/>
      <c r="O76" s="309"/>
      <c r="P76" s="309"/>
      <c r="Q76" s="309"/>
      <c r="R76" s="309">
        <f>SUM(K76:Q76)</f>
        <v>9000</v>
      </c>
      <c r="S76" s="309">
        <v>9500</v>
      </c>
      <c r="T76" s="309"/>
      <c r="U76" s="309"/>
      <c r="V76" s="309"/>
      <c r="W76" s="309"/>
    </row>
    <row r="77" spans="1:23" x14ac:dyDescent="0.25">
      <c r="A77" s="237" t="s">
        <v>164</v>
      </c>
      <c r="B77" s="309">
        <v>0</v>
      </c>
      <c r="F77" s="307"/>
      <c r="G77" s="309">
        <v>3</v>
      </c>
      <c r="H77" s="309">
        <v>9000</v>
      </c>
      <c r="I77" s="309"/>
      <c r="J77" s="309"/>
      <c r="K77" s="309">
        <f>+H77</f>
        <v>9000</v>
      </c>
      <c r="L77" s="309"/>
      <c r="M77" s="309">
        <v>9000</v>
      </c>
      <c r="N77" s="309"/>
      <c r="O77" s="309"/>
      <c r="P77" s="309">
        <v>9000</v>
      </c>
      <c r="Q77" s="309"/>
      <c r="R77" s="309">
        <f t="shared" ref="R77:R79" si="7">SUM(K77:Q77)</f>
        <v>27000</v>
      </c>
      <c r="S77" s="309">
        <f>9500*2</f>
        <v>19000</v>
      </c>
      <c r="T77" s="309">
        <f>10000*3</f>
        <v>30000</v>
      </c>
      <c r="U77" s="309"/>
      <c r="V77" s="309"/>
      <c r="W77" s="309"/>
    </row>
    <row r="78" spans="1:23" x14ac:dyDescent="0.25">
      <c r="A78" s="237" t="s">
        <v>165</v>
      </c>
      <c r="B78" s="309">
        <v>1999</v>
      </c>
      <c r="C78" s="307">
        <f>+B78/3</f>
        <v>666.33333333333337</v>
      </c>
      <c r="D78" s="307">
        <f>+C78/12</f>
        <v>55.527777777777779</v>
      </c>
      <c r="F78" s="307"/>
      <c r="G78" s="309">
        <v>1</v>
      </c>
      <c r="H78" s="309">
        <v>5000</v>
      </c>
      <c r="I78" s="309"/>
      <c r="J78" s="309"/>
      <c r="K78" s="309">
        <f>+H78</f>
        <v>5000</v>
      </c>
      <c r="L78" s="309"/>
      <c r="M78" s="309"/>
      <c r="N78" s="309"/>
      <c r="O78" s="309"/>
      <c r="P78" s="309"/>
      <c r="Q78" s="309"/>
      <c r="R78" s="309">
        <f t="shared" si="7"/>
        <v>5000</v>
      </c>
      <c r="S78" s="309"/>
      <c r="T78" s="309"/>
      <c r="U78" s="309"/>
      <c r="V78" s="309"/>
      <c r="W78" s="309"/>
    </row>
    <row r="79" spans="1:23" ht="15.6" x14ac:dyDescent="0.3">
      <c r="A79" s="237" t="s">
        <v>166</v>
      </c>
      <c r="B79" s="331"/>
      <c r="C79" s="331">
        <f>+B79/5</f>
        <v>0</v>
      </c>
      <c r="D79" s="331">
        <f>+C79/12</f>
        <v>0</v>
      </c>
      <c r="F79" s="307"/>
      <c r="G79" s="309"/>
      <c r="H79" s="309"/>
      <c r="I79" s="309"/>
      <c r="J79" s="309"/>
      <c r="K79" s="332">
        <v>2500</v>
      </c>
      <c r="L79" s="332"/>
      <c r="M79" s="332">
        <f>+K79</f>
        <v>2500</v>
      </c>
      <c r="N79" s="332"/>
      <c r="O79" s="332"/>
      <c r="P79" s="332">
        <f>+M79</f>
        <v>2500</v>
      </c>
      <c r="Q79" s="332"/>
      <c r="R79" s="332">
        <f t="shared" si="7"/>
        <v>7500</v>
      </c>
      <c r="S79" s="332">
        <v>5000</v>
      </c>
      <c r="T79" s="332">
        <v>0</v>
      </c>
      <c r="U79" s="332"/>
      <c r="V79" s="332"/>
      <c r="W79" s="309"/>
    </row>
    <row r="80" spans="1:23" x14ac:dyDescent="0.25">
      <c r="B80" s="309">
        <f>SUM(B76:B79)</f>
        <v>18999</v>
      </c>
      <c r="C80" s="309">
        <f t="shared" ref="C80:D80" si="8">SUM(C76:C79)</f>
        <v>2083</v>
      </c>
      <c r="D80" s="309">
        <f t="shared" si="8"/>
        <v>173.58333333333334</v>
      </c>
      <c r="F80" s="307"/>
      <c r="G80" s="309"/>
      <c r="H80" s="309"/>
      <c r="I80" s="309"/>
      <c r="J80" s="309"/>
      <c r="K80" s="309">
        <f>SUM(K76:K79)</f>
        <v>16500</v>
      </c>
      <c r="L80" s="309">
        <f t="shared" ref="L80:V80" si="9">SUM(L76:L79)</f>
        <v>0</v>
      </c>
      <c r="M80" s="309">
        <f t="shared" si="9"/>
        <v>20500</v>
      </c>
      <c r="N80" s="309">
        <f t="shared" si="9"/>
        <v>0</v>
      </c>
      <c r="O80" s="309">
        <f t="shared" si="9"/>
        <v>0</v>
      </c>
      <c r="P80" s="309">
        <f t="shared" si="9"/>
        <v>11500</v>
      </c>
      <c r="Q80" s="309">
        <f t="shared" si="9"/>
        <v>0</v>
      </c>
      <c r="R80" s="309">
        <f t="shared" si="9"/>
        <v>48500</v>
      </c>
      <c r="S80" s="309">
        <f t="shared" si="9"/>
        <v>33500</v>
      </c>
      <c r="T80" s="309">
        <f t="shared" si="9"/>
        <v>30000</v>
      </c>
      <c r="U80" s="309">
        <f t="shared" si="9"/>
        <v>0</v>
      </c>
      <c r="V80" s="309">
        <f t="shared" si="9"/>
        <v>0</v>
      </c>
      <c r="W80" s="309"/>
    </row>
    <row r="81" spans="1:23" x14ac:dyDescent="0.25">
      <c r="A81" s="237" t="s">
        <v>167</v>
      </c>
      <c r="C81" s="309"/>
      <c r="D81" s="309"/>
      <c r="F81" s="307"/>
      <c r="G81" s="309"/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</row>
    <row r="82" spans="1:23" x14ac:dyDescent="0.25">
      <c r="A82" s="237" t="s">
        <v>164</v>
      </c>
      <c r="C82" s="309"/>
      <c r="D82" s="309"/>
      <c r="F82" s="307"/>
      <c r="G82" s="309"/>
      <c r="H82" s="309"/>
      <c r="I82" s="309"/>
      <c r="J82" s="309"/>
      <c r="K82" s="309">
        <f>+K77/36</f>
        <v>250</v>
      </c>
      <c r="L82" s="309">
        <f>+K82</f>
        <v>250</v>
      </c>
      <c r="M82" s="309">
        <f>+L82*3</f>
        <v>750</v>
      </c>
      <c r="N82" s="309">
        <f>+M82</f>
        <v>750</v>
      </c>
      <c r="O82" s="309">
        <f t="shared" ref="O82:Q84" si="10">+N82</f>
        <v>750</v>
      </c>
      <c r="P82" s="309">
        <f>+O82/3*4</f>
        <v>1000</v>
      </c>
      <c r="Q82" s="309">
        <f>+P82</f>
        <v>1000</v>
      </c>
      <c r="R82" s="313">
        <f>SUM(K82:Q82)</f>
        <v>4750</v>
      </c>
      <c r="S82" s="309">
        <f>+SUM(S76:S77)/3+1000*12</f>
        <v>21500</v>
      </c>
      <c r="T82" s="309">
        <f>+Q82*5+SUM(S76:S77)/3+(T77/36*7)</f>
        <v>20333.333333333336</v>
      </c>
      <c r="U82" s="309">
        <f>+SUM(S76:T77)/3</f>
        <v>19500</v>
      </c>
      <c r="V82" s="309">
        <v>10000</v>
      </c>
      <c r="W82" s="309"/>
    </row>
    <row r="83" spans="1:23" x14ac:dyDescent="0.25">
      <c r="A83" s="237" t="s">
        <v>165</v>
      </c>
      <c r="C83" s="309"/>
      <c r="D83" s="309"/>
      <c r="F83" s="307"/>
      <c r="G83" s="309"/>
      <c r="H83" s="313"/>
      <c r="I83" s="313"/>
      <c r="J83" s="313"/>
      <c r="K83" s="309">
        <f>+K78/36</f>
        <v>138.88888888888889</v>
      </c>
      <c r="L83" s="309">
        <f t="shared" ref="L83:L84" si="11">+K83</f>
        <v>138.88888888888889</v>
      </c>
      <c r="M83" s="313">
        <f>+L83</f>
        <v>138.88888888888889</v>
      </c>
      <c r="N83" s="313">
        <f>+M83</f>
        <v>138.88888888888889</v>
      </c>
      <c r="O83" s="313">
        <f t="shared" si="10"/>
        <v>138.88888888888889</v>
      </c>
      <c r="P83" s="313">
        <f t="shared" si="10"/>
        <v>138.88888888888889</v>
      </c>
      <c r="Q83" s="313">
        <f t="shared" si="10"/>
        <v>138.88888888888889</v>
      </c>
      <c r="R83" s="313">
        <f t="shared" ref="R83:R84" si="12">SUM(K83:Q83)</f>
        <v>972.22222222222229</v>
      </c>
      <c r="S83" s="313">
        <f>+Q83*12</f>
        <v>1666.6666666666665</v>
      </c>
      <c r="T83" s="313">
        <f>+Q83*5</f>
        <v>694.44444444444446</v>
      </c>
      <c r="U83" s="313">
        <v>0</v>
      </c>
      <c r="V83" s="313"/>
      <c r="W83" s="309"/>
    </row>
    <row r="84" spans="1:23" x14ac:dyDescent="0.25">
      <c r="A84" s="237" t="s">
        <v>166</v>
      </c>
      <c r="C84" s="309"/>
      <c r="D84" s="309"/>
      <c r="F84" s="307"/>
      <c r="G84" s="309"/>
      <c r="H84" s="332"/>
      <c r="I84" s="332"/>
      <c r="J84" s="332"/>
      <c r="K84" s="332">
        <f>+K79/48</f>
        <v>52.083333333333336</v>
      </c>
      <c r="L84" s="332">
        <f t="shared" si="11"/>
        <v>52.083333333333336</v>
      </c>
      <c r="M84" s="332">
        <f>+L84</f>
        <v>52.083333333333336</v>
      </c>
      <c r="N84" s="332">
        <f>+M84</f>
        <v>52.083333333333336</v>
      </c>
      <c r="O84" s="332">
        <f t="shared" si="10"/>
        <v>52.083333333333336</v>
      </c>
      <c r="P84" s="332">
        <f t="shared" si="10"/>
        <v>52.083333333333336</v>
      </c>
      <c r="Q84" s="332">
        <f t="shared" si="10"/>
        <v>52.083333333333336</v>
      </c>
      <c r="R84" s="332">
        <f t="shared" si="12"/>
        <v>364.58333333333331</v>
      </c>
      <c r="S84" s="332">
        <f>+S79/4+Q84*12</f>
        <v>1875</v>
      </c>
      <c r="T84" s="332">
        <f>+Q84*12+S79/4</f>
        <v>1875</v>
      </c>
      <c r="U84" s="332">
        <f>+Q84*5+S79/4</f>
        <v>1510.4166666666667</v>
      </c>
      <c r="V84" s="332">
        <f>+S79/48*7</f>
        <v>729.16666666666674</v>
      </c>
      <c r="W84" s="309"/>
    </row>
    <row r="85" spans="1:23" x14ac:dyDescent="0.25">
      <c r="C85" s="309"/>
      <c r="D85" s="309"/>
      <c r="F85" s="307"/>
      <c r="G85" s="309"/>
      <c r="H85" s="309"/>
      <c r="I85" s="309"/>
      <c r="J85" s="309"/>
      <c r="K85" s="309">
        <f>SUM(K82:K84)</f>
        <v>440.97222222222223</v>
      </c>
      <c r="L85" s="309">
        <f t="shared" ref="L85:V85" si="13">SUM(L82:L84)</f>
        <v>440.97222222222223</v>
      </c>
      <c r="M85" s="309">
        <f t="shared" si="13"/>
        <v>940.97222222222229</v>
      </c>
      <c r="N85" s="309">
        <f t="shared" si="13"/>
        <v>940.97222222222229</v>
      </c>
      <c r="O85" s="309">
        <f t="shared" si="13"/>
        <v>940.97222222222229</v>
      </c>
      <c r="P85" s="309">
        <f t="shared" si="13"/>
        <v>1190.9722222222222</v>
      </c>
      <c r="Q85" s="309">
        <f t="shared" si="13"/>
        <v>1190.9722222222222</v>
      </c>
      <c r="R85" s="309">
        <f t="shared" si="13"/>
        <v>6086.8055555555557</v>
      </c>
      <c r="S85" s="309">
        <f t="shared" si="13"/>
        <v>25041.666666666668</v>
      </c>
      <c r="T85" s="309">
        <f t="shared" si="13"/>
        <v>22902.777777777781</v>
      </c>
      <c r="U85" s="309">
        <f t="shared" si="13"/>
        <v>21010.416666666668</v>
      </c>
      <c r="V85" s="309">
        <f t="shared" si="13"/>
        <v>10729.166666666666</v>
      </c>
      <c r="W85" s="309"/>
    </row>
    <row r="86" spans="1:23" x14ac:dyDescent="0.25">
      <c r="C86" s="309"/>
      <c r="D86" s="309"/>
      <c r="F86" s="307"/>
      <c r="G86" s="309"/>
      <c r="H86" s="309"/>
      <c r="I86" s="309"/>
      <c r="J86" s="309"/>
      <c r="K86" s="309"/>
      <c r="L86" s="309"/>
      <c r="M86" s="309"/>
      <c r="N86" s="309"/>
      <c r="O86" s="309"/>
      <c r="P86" s="309"/>
      <c r="Q86" s="309"/>
      <c r="R86" s="309"/>
      <c r="S86" s="309"/>
      <c r="T86" s="309"/>
      <c r="U86" s="309"/>
      <c r="V86" s="309"/>
      <c r="W86" s="309"/>
    </row>
    <row r="87" spans="1:23" x14ac:dyDescent="0.25">
      <c r="A87" s="237" t="s">
        <v>168</v>
      </c>
      <c r="B87" s="313"/>
      <c r="C87" s="313"/>
      <c r="D87" s="313"/>
      <c r="F87" s="33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>
        <f>+R82+R83+D78*12</f>
        <v>6388.5555555555557</v>
      </c>
      <c r="S87" s="313">
        <f>+S82+S83+D78*12+R87</f>
        <v>30221.555555555555</v>
      </c>
      <c r="T87" s="313">
        <f>+T82+T83+S87</f>
        <v>51249.333333333336</v>
      </c>
      <c r="U87" s="313">
        <f>+U82+U83+SUM(S76:S77)/3</f>
        <v>29000</v>
      </c>
      <c r="V87" s="313">
        <f>+V82+V83+G78*12</f>
        <v>10012</v>
      </c>
      <c r="W87" s="309"/>
    </row>
    <row r="88" spans="1:23" x14ac:dyDescent="0.25">
      <c r="A88" s="318" t="s">
        <v>169</v>
      </c>
      <c r="B88" s="332"/>
      <c r="C88" s="332"/>
      <c r="D88" s="332"/>
      <c r="E88" s="318"/>
      <c r="F88" s="334"/>
      <c r="G88" s="332"/>
      <c r="H88" s="332"/>
      <c r="I88" s="332"/>
      <c r="J88" s="332"/>
      <c r="K88" s="332"/>
      <c r="L88" s="332"/>
      <c r="M88" s="332"/>
      <c r="N88" s="332"/>
      <c r="O88" s="332"/>
      <c r="P88" s="332"/>
      <c r="Q88" s="332"/>
      <c r="R88" s="332">
        <f>+R84</f>
        <v>364.58333333333331</v>
      </c>
      <c r="S88" s="332">
        <f>+S84+R88</f>
        <v>2239.5833333333335</v>
      </c>
      <c r="T88" s="332">
        <f>+T84+S88</f>
        <v>4114.5833333333339</v>
      </c>
      <c r="U88" s="332">
        <f>+U84+T88</f>
        <v>5625.0000000000009</v>
      </c>
      <c r="V88" s="332"/>
      <c r="W88" s="309"/>
    </row>
    <row r="89" spans="1:23" x14ac:dyDescent="0.25">
      <c r="A89" s="237" t="s">
        <v>170</v>
      </c>
      <c r="C89" s="309"/>
      <c r="D89" s="309"/>
      <c r="F89" s="307"/>
      <c r="G89" s="309"/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>
        <f>+R76+R77+1999+R78</f>
        <v>42999</v>
      </c>
      <c r="S89" s="309">
        <f>+R89+S77+S76</f>
        <v>71499</v>
      </c>
      <c r="T89" s="309">
        <f>+T77+S76+S77</f>
        <v>58500</v>
      </c>
      <c r="U89" s="309">
        <f>+T89</f>
        <v>58500</v>
      </c>
      <c r="V89" s="309">
        <f>+T77</f>
        <v>30000</v>
      </c>
      <c r="W89" s="309"/>
    </row>
    <row r="90" spans="1:23" x14ac:dyDescent="0.25">
      <c r="A90" s="318" t="s">
        <v>171</v>
      </c>
      <c r="B90" s="332"/>
      <c r="C90" s="332"/>
      <c r="D90" s="332"/>
      <c r="E90" s="318"/>
      <c r="F90" s="334"/>
      <c r="G90" s="332"/>
      <c r="H90" s="332"/>
      <c r="I90" s="332"/>
      <c r="J90" s="332"/>
      <c r="K90" s="332"/>
      <c r="L90" s="332"/>
      <c r="M90" s="332"/>
      <c r="N90" s="332"/>
      <c r="O90" s="332"/>
      <c r="P90" s="332"/>
      <c r="Q90" s="332"/>
      <c r="R90" s="332">
        <f>+R79</f>
        <v>7500</v>
      </c>
      <c r="S90" s="332">
        <f>+S79+R79</f>
        <v>12500</v>
      </c>
      <c r="T90" s="332">
        <f>+S90</f>
        <v>12500</v>
      </c>
      <c r="U90" s="332">
        <f>+T90</f>
        <v>12500</v>
      </c>
      <c r="V90" s="332">
        <f>+S79</f>
        <v>5000</v>
      </c>
      <c r="W90" s="309"/>
    </row>
    <row r="91" spans="1:23" x14ac:dyDescent="0.25">
      <c r="C91" s="309"/>
      <c r="D91" s="309"/>
      <c r="F91" s="307"/>
      <c r="G91" s="309"/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>
        <f>+R89-R87</f>
        <v>36610.444444444445</v>
      </c>
      <c r="S91" s="309">
        <f t="shared" ref="S91:V92" si="14">+S89-S87</f>
        <v>41277.444444444445</v>
      </c>
      <c r="T91" s="309">
        <f t="shared" si="14"/>
        <v>7250.6666666666642</v>
      </c>
      <c r="U91" s="309">
        <f>+U89-U87</f>
        <v>29500</v>
      </c>
      <c r="V91" s="309">
        <f t="shared" si="14"/>
        <v>19988</v>
      </c>
      <c r="W91" s="309"/>
    </row>
    <row r="92" spans="1:23" x14ac:dyDescent="0.25">
      <c r="C92" s="309"/>
      <c r="D92" s="309"/>
      <c r="F92" s="307"/>
      <c r="G92" s="309"/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32">
        <f>+R90-R88</f>
        <v>7135.416666666667</v>
      </c>
      <c r="S92" s="332">
        <f t="shared" si="14"/>
        <v>10260.416666666666</v>
      </c>
      <c r="T92" s="332">
        <f t="shared" si="14"/>
        <v>8385.4166666666661</v>
      </c>
      <c r="U92" s="332">
        <f t="shared" si="14"/>
        <v>6874.9999999999991</v>
      </c>
      <c r="V92" s="332">
        <f t="shared" si="14"/>
        <v>5000</v>
      </c>
      <c r="W92" s="309"/>
    </row>
    <row r="93" spans="1:23" x14ac:dyDescent="0.25">
      <c r="C93" s="309"/>
      <c r="D93" s="309"/>
      <c r="F93" s="307"/>
      <c r="G93" s="309"/>
      <c r="H93" s="309"/>
      <c r="I93" s="309"/>
      <c r="J93" s="309"/>
      <c r="K93" s="309"/>
      <c r="L93" s="309"/>
      <c r="M93" s="309"/>
      <c r="N93" s="309"/>
      <c r="O93" s="309"/>
      <c r="P93" s="309"/>
      <c r="Q93" s="309" t="s">
        <v>172</v>
      </c>
      <c r="R93" s="309">
        <f>SUM(R91:R92)</f>
        <v>43745.861111111109</v>
      </c>
      <c r="S93" s="309">
        <f t="shared" ref="S93:V93" si="15">SUM(S91:S92)</f>
        <v>51537.861111111109</v>
      </c>
      <c r="T93" s="309">
        <f t="shared" si="15"/>
        <v>15636.08333333333</v>
      </c>
      <c r="U93" s="309">
        <f t="shared" si="15"/>
        <v>36375</v>
      </c>
      <c r="V93" s="309">
        <f t="shared" si="15"/>
        <v>24988</v>
      </c>
      <c r="W93" s="309"/>
    </row>
    <row r="94" spans="1:23" ht="15.6" x14ac:dyDescent="0.3">
      <c r="A94" s="310" t="s">
        <v>173</v>
      </c>
      <c r="B94" s="331">
        <v>572035</v>
      </c>
      <c r="F94" s="307"/>
      <c r="G94" s="309"/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309"/>
    </row>
    <row r="95" spans="1:23" x14ac:dyDescent="0.25">
      <c r="B95" s="309">
        <v>120000</v>
      </c>
      <c r="C95" s="237">
        <f>+B95/3</f>
        <v>40000</v>
      </c>
      <c r="F95" s="307">
        <f>+C95/12</f>
        <v>3333.3333333333335</v>
      </c>
      <c r="G95" s="309"/>
      <c r="H95" s="309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</row>
    <row r="96" spans="1:23" x14ac:dyDescent="0.25">
      <c r="A96" s="237" t="s">
        <v>174</v>
      </c>
      <c r="B96" s="309">
        <v>40000</v>
      </c>
      <c r="F96" s="307"/>
      <c r="G96" s="309"/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</row>
    <row r="97" spans="1:23" x14ac:dyDescent="0.25">
      <c r="A97" s="237" t="s">
        <v>175</v>
      </c>
      <c r="B97" s="309">
        <v>15000</v>
      </c>
      <c r="F97" s="307"/>
      <c r="G97" s="309"/>
      <c r="H97" s="309"/>
      <c r="I97" s="309"/>
      <c r="J97" s="309"/>
      <c r="K97" s="309"/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09"/>
    </row>
    <row r="98" spans="1:23" x14ac:dyDescent="0.25">
      <c r="A98" s="237" t="s">
        <v>176</v>
      </c>
      <c r="B98" s="309">
        <v>25000</v>
      </c>
      <c r="F98" s="307"/>
      <c r="G98" s="309"/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</row>
    <row r="99" spans="1:23" x14ac:dyDescent="0.25">
      <c r="A99" s="237" t="s">
        <v>177</v>
      </c>
      <c r="F99" s="307"/>
      <c r="G99" s="309"/>
      <c r="H99" s="309"/>
      <c r="I99" s="309"/>
      <c r="J99" s="309"/>
      <c r="K99" s="309"/>
      <c r="L99" s="309"/>
      <c r="M99" s="309"/>
      <c r="N99" s="309"/>
      <c r="O99" s="309"/>
      <c r="P99" s="309"/>
      <c r="Q99" s="309"/>
      <c r="R99" s="309"/>
      <c r="S99" s="309"/>
      <c r="T99" s="309"/>
      <c r="U99" s="309"/>
      <c r="V99" s="309"/>
      <c r="W99" s="309"/>
    </row>
    <row r="100" spans="1:23" x14ac:dyDescent="0.25">
      <c r="F100" s="307"/>
      <c r="G100" s="309"/>
      <c r="H100" s="309"/>
      <c r="I100" s="309"/>
      <c r="J100" s="309"/>
      <c r="K100" s="309"/>
      <c r="L100" s="309"/>
      <c r="M100" s="309"/>
      <c r="N100" s="309"/>
      <c r="O100" s="309"/>
      <c r="P100" s="309"/>
      <c r="Q100" s="309"/>
      <c r="R100" s="309"/>
      <c r="S100" s="309"/>
      <c r="T100" s="309"/>
      <c r="U100" s="309"/>
      <c r="V100" s="309"/>
      <c r="W100" s="309"/>
    </row>
    <row r="101" spans="1:23" x14ac:dyDescent="0.25">
      <c r="F101" s="307"/>
      <c r="G101" s="309"/>
      <c r="H101" s="309"/>
      <c r="I101" s="309"/>
      <c r="J101" s="309"/>
      <c r="K101" s="309"/>
      <c r="L101" s="309"/>
      <c r="M101" s="309"/>
      <c r="N101" s="309"/>
      <c r="O101" s="309"/>
      <c r="P101" s="309"/>
      <c r="Q101" s="309"/>
      <c r="R101" s="309"/>
      <c r="S101" s="309"/>
      <c r="T101" s="309"/>
      <c r="U101" s="309"/>
      <c r="V101" s="309"/>
      <c r="W101" s="309"/>
    </row>
    <row r="102" spans="1:23" x14ac:dyDescent="0.25">
      <c r="B102" s="309">
        <v>2</v>
      </c>
      <c r="C102" s="237">
        <v>9500</v>
      </c>
      <c r="F102" s="307">
        <f>+C102*B102</f>
        <v>19000</v>
      </c>
      <c r="G102" s="309"/>
      <c r="H102" s="309"/>
      <c r="I102" s="309"/>
      <c r="J102" s="309"/>
      <c r="K102" s="309"/>
      <c r="L102" s="309"/>
      <c r="M102" s="309"/>
      <c r="N102" s="309"/>
      <c r="O102" s="309"/>
      <c r="P102" s="309"/>
      <c r="Q102" s="309"/>
      <c r="R102" s="309"/>
      <c r="S102" s="309"/>
      <c r="T102" s="309"/>
      <c r="U102" s="309"/>
      <c r="V102" s="309"/>
      <c r="W102" s="309"/>
    </row>
    <row r="103" spans="1:23" ht="15.6" x14ac:dyDescent="0.25">
      <c r="A103" s="335" t="s">
        <v>178</v>
      </c>
      <c r="B103" s="309">
        <v>1</v>
      </c>
      <c r="C103" s="237">
        <v>10000</v>
      </c>
      <c r="D103" s="308">
        <f>+C103*B103</f>
        <v>10000</v>
      </c>
      <c r="E103" s="237">
        <v>1</v>
      </c>
      <c r="F103" s="307">
        <f>+C103*B103</f>
        <v>10000</v>
      </c>
      <c r="G103" s="309"/>
      <c r="H103" s="309"/>
      <c r="I103" s="309"/>
      <c r="J103" s="309"/>
      <c r="K103" s="309">
        <v>0</v>
      </c>
      <c r="L103" s="309">
        <v>0</v>
      </c>
      <c r="M103" s="309">
        <v>0</v>
      </c>
      <c r="N103" s="309">
        <f>+M103</f>
        <v>0</v>
      </c>
      <c r="O103" s="309">
        <f t="shared" ref="O103:Q103" si="16">+N103</f>
        <v>0</v>
      </c>
      <c r="P103" s="309">
        <v>10000</v>
      </c>
      <c r="Q103" s="309">
        <f t="shared" si="16"/>
        <v>10000</v>
      </c>
      <c r="R103" s="309"/>
      <c r="S103" s="309">
        <f>+Q103*2*1.05*12</f>
        <v>252000</v>
      </c>
      <c r="T103" s="309">
        <f>+S103*1.075</f>
        <v>270900</v>
      </c>
      <c r="U103" s="309">
        <f t="shared" ref="U103:V104" si="17">+T103*1.075</f>
        <v>291217.5</v>
      </c>
      <c r="V103" s="309">
        <f t="shared" si="17"/>
        <v>313058.8125</v>
      </c>
      <c r="W103" s="309"/>
    </row>
    <row r="104" spans="1:23" ht="15.6" x14ac:dyDescent="0.25">
      <c r="A104" s="335" t="s">
        <v>179</v>
      </c>
      <c r="B104" s="309">
        <v>3</v>
      </c>
      <c r="C104" s="237">
        <v>8500</v>
      </c>
      <c r="D104" s="308">
        <f t="shared" ref="D104:D105" si="18">+C104*B104</f>
        <v>25500</v>
      </c>
      <c r="E104" s="237">
        <v>3</v>
      </c>
      <c r="F104" s="307">
        <f t="shared" ref="F104:F105" si="19">+C104*B104</f>
        <v>25500</v>
      </c>
      <c r="G104" s="309"/>
      <c r="H104" s="309"/>
      <c r="I104" s="309"/>
      <c r="J104" s="309"/>
      <c r="K104" s="309">
        <f>+C104</f>
        <v>8500</v>
      </c>
      <c r="L104" s="309">
        <f>+K104</f>
        <v>8500</v>
      </c>
      <c r="M104" s="309">
        <f>+L104*1</f>
        <v>8500</v>
      </c>
      <c r="N104" s="309">
        <f>+M104</f>
        <v>8500</v>
      </c>
      <c r="O104" s="309">
        <f>+N104</f>
        <v>8500</v>
      </c>
      <c r="P104" s="309">
        <f>+L104*3</f>
        <v>25500</v>
      </c>
      <c r="Q104" s="309">
        <f>+P104</f>
        <v>25500</v>
      </c>
      <c r="R104" s="309"/>
      <c r="S104" s="309">
        <f>+L104*5*1.075*12</f>
        <v>548250</v>
      </c>
      <c r="T104" s="309">
        <f>+S104*1.075</f>
        <v>589368.75</v>
      </c>
      <c r="U104" s="309">
        <f t="shared" si="17"/>
        <v>633571.40625</v>
      </c>
      <c r="V104" s="309">
        <f t="shared" si="17"/>
        <v>681089.26171875</v>
      </c>
      <c r="W104" s="309"/>
    </row>
    <row r="105" spans="1:23" ht="15.6" x14ac:dyDescent="0.25">
      <c r="A105" s="335" t="s">
        <v>180</v>
      </c>
      <c r="B105" s="309">
        <v>1</v>
      </c>
      <c r="C105" s="237">
        <v>6500</v>
      </c>
      <c r="D105" s="308">
        <f t="shared" si="18"/>
        <v>6500</v>
      </c>
      <c r="F105" s="307">
        <f t="shared" si="19"/>
        <v>6500</v>
      </c>
      <c r="G105" s="309"/>
      <c r="H105" s="309"/>
      <c r="I105" s="309"/>
      <c r="J105" s="309"/>
      <c r="K105" s="309">
        <f>+D105</f>
        <v>6500</v>
      </c>
      <c r="L105" s="309">
        <f>+K105</f>
        <v>6500</v>
      </c>
      <c r="M105" s="309">
        <f>+L105</f>
        <v>6500</v>
      </c>
      <c r="N105" s="309">
        <f t="shared" ref="N105:Q105" si="20">+M105</f>
        <v>6500</v>
      </c>
      <c r="O105" s="309">
        <f t="shared" si="20"/>
        <v>6500</v>
      </c>
      <c r="P105" s="309">
        <f t="shared" si="20"/>
        <v>6500</v>
      </c>
      <c r="Q105" s="309">
        <f t="shared" si="20"/>
        <v>6500</v>
      </c>
      <c r="R105" s="309"/>
      <c r="S105" s="309">
        <f>+Q105*1.075*12</f>
        <v>83850</v>
      </c>
      <c r="T105" s="309">
        <f>+S105</f>
        <v>83850</v>
      </c>
      <c r="U105" s="309">
        <f t="shared" ref="U105:V105" si="21">+T105</f>
        <v>83850</v>
      </c>
      <c r="V105" s="309">
        <f t="shared" si="21"/>
        <v>83850</v>
      </c>
      <c r="W105" s="309"/>
    </row>
    <row r="106" spans="1:23" ht="15.6" x14ac:dyDescent="0.25">
      <c r="A106" s="335"/>
      <c r="D106" s="308">
        <f>SUM(D103:D105)</f>
        <v>42000</v>
      </c>
      <c r="F106" s="307"/>
      <c r="G106" s="309"/>
      <c r="H106" s="309"/>
      <c r="I106" s="309"/>
      <c r="J106" s="309"/>
      <c r="K106" s="309">
        <f>SUM(K103:K105)</f>
        <v>15000</v>
      </c>
      <c r="L106" s="309">
        <f t="shared" ref="L106:Q106" si="22">SUM(L103:L105)</f>
        <v>15000</v>
      </c>
      <c r="M106" s="309">
        <f t="shared" si="22"/>
        <v>15000</v>
      </c>
      <c r="N106" s="309">
        <f t="shared" si="22"/>
        <v>15000</v>
      </c>
      <c r="O106" s="309">
        <f t="shared" si="22"/>
        <v>15000</v>
      </c>
      <c r="P106" s="309">
        <f t="shared" si="22"/>
        <v>42000</v>
      </c>
      <c r="Q106" s="309">
        <f t="shared" si="22"/>
        <v>42000</v>
      </c>
      <c r="R106" s="309"/>
      <c r="S106" s="309">
        <f>SUM(S103:S105)</f>
        <v>884100</v>
      </c>
      <c r="T106" s="309">
        <f t="shared" ref="T106:V106" si="23">SUM(T103:T105)</f>
        <v>944118.75</v>
      </c>
      <c r="U106" s="309">
        <f t="shared" si="23"/>
        <v>1008638.90625</v>
      </c>
      <c r="V106" s="309">
        <f t="shared" si="23"/>
        <v>1077998.07421875</v>
      </c>
      <c r="W106" s="309"/>
    </row>
    <row r="107" spans="1:23" x14ac:dyDescent="0.25">
      <c r="A107" s="237" t="s">
        <v>181</v>
      </c>
      <c r="F107" s="307"/>
      <c r="G107" s="309"/>
      <c r="H107" s="309"/>
      <c r="I107" s="309"/>
      <c r="J107" s="309"/>
      <c r="K107" s="309"/>
      <c r="L107" s="309"/>
      <c r="M107" s="309"/>
      <c r="N107" s="309"/>
      <c r="O107" s="309"/>
      <c r="P107" s="309"/>
      <c r="Q107" s="309"/>
      <c r="R107" s="309"/>
      <c r="S107" s="309"/>
      <c r="T107" s="309"/>
      <c r="U107" s="309"/>
      <c r="V107" s="309"/>
      <c r="W107" s="309"/>
    </row>
    <row r="108" spans="1:23" x14ac:dyDescent="0.25">
      <c r="F108" s="307">
        <f>SUM(F102:F107)</f>
        <v>61000</v>
      </c>
      <c r="G108" s="309"/>
      <c r="H108" s="309"/>
      <c r="I108" s="309"/>
      <c r="J108" s="309"/>
      <c r="K108" s="309"/>
      <c r="L108" s="309"/>
      <c r="M108" s="309"/>
      <c r="N108" s="309"/>
      <c r="O108" s="309"/>
      <c r="P108" s="309"/>
      <c r="Q108" s="309"/>
      <c r="R108" s="309"/>
      <c r="S108" s="309"/>
      <c r="T108" s="309"/>
      <c r="U108" s="309"/>
      <c r="V108" s="309"/>
      <c r="W108" s="309"/>
    </row>
    <row r="109" spans="1:23" x14ac:dyDescent="0.25">
      <c r="F109" s="307"/>
      <c r="G109" s="309"/>
      <c r="H109" s="309"/>
      <c r="I109" s="309"/>
      <c r="J109" s="309"/>
      <c r="K109" s="309"/>
      <c r="L109" s="309"/>
      <c r="M109" s="309"/>
      <c r="N109" s="309"/>
      <c r="O109" s="309"/>
      <c r="P109" s="309"/>
      <c r="Q109" s="309"/>
      <c r="R109" s="309"/>
      <c r="S109" s="309"/>
      <c r="T109" s="309"/>
      <c r="U109" s="309"/>
      <c r="V109" s="309"/>
      <c r="W109" s="309"/>
    </row>
    <row r="110" spans="1:23" x14ac:dyDescent="0.25">
      <c r="F110" s="307"/>
      <c r="G110" s="309"/>
      <c r="H110" s="309"/>
      <c r="I110" s="309"/>
      <c r="J110" s="309"/>
      <c r="K110" s="309"/>
      <c r="L110" s="309"/>
      <c r="M110" s="309"/>
      <c r="N110" s="309"/>
      <c r="O110" s="309"/>
      <c r="P110" s="309"/>
      <c r="Q110" s="309"/>
      <c r="R110" s="309"/>
      <c r="S110" s="309"/>
      <c r="T110" s="309"/>
      <c r="U110" s="309"/>
      <c r="V110" s="309"/>
      <c r="W110" s="309"/>
    </row>
    <row r="111" spans="1:23" x14ac:dyDescent="0.25">
      <c r="F111" s="307"/>
      <c r="G111" s="309"/>
      <c r="H111" s="309"/>
      <c r="I111" s="309"/>
      <c r="J111" s="309"/>
      <c r="K111" s="309"/>
      <c r="L111" s="309"/>
      <c r="M111" s="309"/>
      <c r="N111" s="309"/>
      <c r="O111" s="309"/>
      <c r="P111" s="309"/>
      <c r="Q111" s="309"/>
      <c r="R111" s="309"/>
      <c r="S111" s="309"/>
      <c r="T111" s="309"/>
      <c r="U111" s="309"/>
      <c r="V111" s="309"/>
      <c r="W111" s="309"/>
    </row>
    <row r="112" spans="1:23" x14ac:dyDescent="0.25">
      <c r="F112" s="307"/>
      <c r="G112" s="309"/>
      <c r="H112" s="309"/>
      <c r="I112" s="309"/>
      <c r="J112" s="309"/>
      <c r="K112" s="309"/>
      <c r="L112" s="309"/>
      <c r="M112" s="309"/>
      <c r="N112" s="309"/>
      <c r="O112" s="309"/>
      <c r="P112" s="309"/>
      <c r="Q112" s="309"/>
      <c r="R112" s="309"/>
      <c r="S112" s="309"/>
      <c r="T112" s="309"/>
      <c r="U112" s="309"/>
      <c r="V112" s="309"/>
      <c r="W112" s="309"/>
    </row>
    <row r="113" spans="6:23" x14ac:dyDescent="0.25">
      <c r="F113" s="307"/>
      <c r="G113" s="309"/>
      <c r="H113" s="309"/>
      <c r="I113" s="309"/>
      <c r="J113" s="309"/>
      <c r="K113" s="309"/>
      <c r="L113" s="309"/>
      <c r="M113" s="309"/>
      <c r="N113" s="309"/>
      <c r="O113" s="309"/>
      <c r="P113" s="309"/>
      <c r="Q113" s="309"/>
      <c r="R113" s="309"/>
      <c r="S113" s="309"/>
      <c r="T113" s="309"/>
      <c r="U113" s="309"/>
      <c r="V113" s="309"/>
      <c r="W113" s="309"/>
    </row>
    <row r="114" spans="6:23" x14ac:dyDescent="0.25">
      <c r="F114" s="307"/>
      <c r="G114" s="309"/>
      <c r="H114" s="309"/>
      <c r="I114" s="309"/>
      <c r="J114" s="309"/>
      <c r="K114" s="309"/>
      <c r="L114" s="309"/>
      <c r="M114" s="309"/>
      <c r="N114" s="309"/>
      <c r="O114" s="309"/>
      <c r="P114" s="309"/>
      <c r="Q114" s="309"/>
      <c r="R114" s="309"/>
      <c r="S114" s="309"/>
      <c r="T114" s="309"/>
      <c r="U114" s="309"/>
      <c r="V114" s="309"/>
      <c r="W114" s="309"/>
    </row>
    <row r="115" spans="6:23" x14ac:dyDescent="0.25">
      <c r="F115" s="307"/>
      <c r="G115" s="309"/>
      <c r="H115" s="309"/>
      <c r="I115" s="309"/>
      <c r="J115" s="309"/>
      <c r="K115" s="309"/>
      <c r="L115" s="309"/>
      <c r="M115" s="309"/>
      <c r="N115" s="309"/>
      <c r="O115" s="309"/>
      <c r="P115" s="309"/>
      <c r="Q115" s="309"/>
      <c r="R115" s="309"/>
      <c r="S115" s="309"/>
      <c r="T115" s="309"/>
      <c r="U115" s="309"/>
      <c r="V115" s="309"/>
      <c r="W115" s="309"/>
    </row>
    <row r="116" spans="6:23" x14ac:dyDescent="0.25">
      <c r="F116" s="307"/>
      <c r="G116" s="309"/>
      <c r="H116" s="309"/>
      <c r="I116" s="309"/>
      <c r="J116" s="309"/>
      <c r="K116" s="309"/>
      <c r="L116" s="309"/>
      <c r="M116" s="309"/>
      <c r="N116" s="309"/>
      <c r="O116" s="309"/>
      <c r="P116" s="309"/>
      <c r="Q116" s="309"/>
      <c r="R116" s="309"/>
      <c r="S116" s="309"/>
      <c r="T116" s="309"/>
      <c r="U116" s="309"/>
      <c r="V116" s="309"/>
      <c r="W116" s="309"/>
    </row>
    <row r="117" spans="6:23" x14ac:dyDescent="0.25">
      <c r="F117" s="307"/>
      <c r="G117" s="309"/>
      <c r="H117" s="309"/>
      <c r="I117" s="309"/>
      <c r="J117" s="309"/>
      <c r="K117" s="309"/>
      <c r="L117" s="309"/>
      <c r="M117" s="309"/>
      <c r="N117" s="309"/>
      <c r="O117" s="309"/>
      <c r="P117" s="309"/>
      <c r="Q117" s="309"/>
      <c r="R117" s="309"/>
      <c r="S117" s="309"/>
      <c r="T117" s="309"/>
      <c r="U117" s="309"/>
      <c r="V117" s="309"/>
      <c r="W117" s="309"/>
    </row>
    <row r="118" spans="6:23" x14ac:dyDescent="0.25">
      <c r="F118" s="307"/>
      <c r="G118" s="309"/>
      <c r="H118" s="309"/>
      <c r="I118" s="309"/>
      <c r="J118" s="309"/>
      <c r="K118" s="309"/>
      <c r="L118" s="309"/>
      <c r="M118" s="309"/>
      <c r="N118" s="309"/>
      <c r="O118" s="309"/>
      <c r="P118" s="309"/>
      <c r="Q118" s="309"/>
      <c r="R118" s="309"/>
      <c r="S118" s="309"/>
      <c r="T118" s="309"/>
      <c r="U118" s="309"/>
      <c r="V118" s="309"/>
      <c r="W118" s="309"/>
    </row>
    <row r="119" spans="6:23" x14ac:dyDescent="0.25">
      <c r="F119" s="307"/>
      <c r="G119" s="309"/>
      <c r="H119" s="309"/>
      <c r="I119" s="309"/>
      <c r="J119" s="309"/>
      <c r="K119" s="309"/>
      <c r="L119" s="309"/>
      <c r="M119" s="309"/>
      <c r="N119" s="309"/>
      <c r="O119" s="309"/>
      <c r="P119" s="309"/>
      <c r="Q119" s="309"/>
      <c r="R119" s="309"/>
      <c r="S119" s="309"/>
      <c r="T119" s="309"/>
      <c r="U119" s="309"/>
      <c r="V119" s="309"/>
      <c r="W119" s="309"/>
    </row>
    <row r="120" spans="6:23" x14ac:dyDescent="0.25">
      <c r="F120" s="307"/>
      <c r="G120" s="309"/>
      <c r="H120" s="309"/>
      <c r="I120" s="309"/>
      <c r="J120" s="309"/>
      <c r="K120" s="309"/>
      <c r="L120" s="309"/>
      <c r="M120" s="309"/>
      <c r="N120" s="309"/>
      <c r="O120" s="309"/>
      <c r="P120" s="309"/>
      <c r="Q120" s="309"/>
      <c r="R120" s="309"/>
      <c r="S120" s="309"/>
      <c r="T120" s="309"/>
      <c r="U120" s="309"/>
      <c r="V120" s="309"/>
      <c r="W120" s="309"/>
    </row>
    <row r="121" spans="6:23" x14ac:dyDescent="0.25">
      <c r="F121" s="307"/>
      <c r="G121" s="309"/>
      <c r="H121" s="309"/>
      <c r="I121" s="309"/>
      <c r="J121" s="309"/>
      <c r="K121" s="309"/>
      <c r="L121" s="309"/>
      <c r="M121" s="309"/>
      <c r="N121" s="309"/>
      <c r="O121" s="309"/>
      <c r="P121" s="309"/>
      <c r="Q121" s="309"/>
      <c r="R121" s="309"/>
      <c r="S121" s="309"/>
      <c r="T121" s="309"/>
      <c r="U121" s="309"/>
      <c r="V121" s="309"/>
      <c r="W121" s="309"/>
    </row>
    <row r="122" spans="6:23" x14ac:dyDescent="0.25">
      <c r="F122" s="307"/>
      <c r="G122" s="309"/>
      <c r="H122" s="309"/>
      <c r="I122" s="309"/>
      <c r="J122" s="309"/>
      <c r="K122" s="309"/>
      <c r="L122" s="309"/>
      <c r="M122" s="309"/>
      <c r="N122" s="309"/>
      <c r="O122" s="309"/>
      <c r="P122" s="309"/>
      <c r="Q122" s="309"/>
      <c r="R122" s="309"/>
      <c r="S122" s="309"/>
      <c r="T122" s="309"/>
      <c r="U122" s="309"/>
      <c r="V122" s="309"/>
      <c r="W122" s="309"/>
    </row>
    <row r="123" spans="6:23" x14ac:dyDescent="0.25">
      <c r="F123" s="307"/>
      <c r="G123" s="309"/>
      <c r="H123" s="309"/>
      <c r="I123" s="309"/>
      <c r="J123" s="309"/>
      <c r="K123" s="309"/>
      <c r="L123" s="309"/>
      <c r="M123" s="309"/>
      <c r="N123" s="309"/>
      <c r="O123" s="309"/>
      <c r="P123" s="309"/>
      <c r="Q123" s="309"/>
      <c r="R123" s="309"/>
      <c r="S123" s="309"/>
      <c r="T123" s="309"/>
      <c r="U123" s="309"/>
      <c r="V123" s="309"/>
      <c r="W123" s="309"/>
    </row>
    <row r="124" spans="6:23" x14ac:dyDescent="0.25">
      <c r="F124" s="307"/>
      <c r="G124" s="309"/>
      <c r="H124" s="309"/>
      <c r="I124" s="309"/>
      <c r="J124" s="309"/>
      <c r="K124" s="309"/>
      <c r="L124" s="309"/>
      <c r="M124" s="309"/>
      <c r="N124" s="309"/>
      <c r="O124" s="309"/>
      <c r="P124" s="309"/>
      <c r="Q124" s="309"/>
      <c r="R124" s="309"/>
      <c r="S124" s="309"/>
      <c r="T124" s="309"/>
      <c r="U124" s="309"/>
      <c r="V124" s="309"/>
      <c r="W124" s="309"/>
    </row>
    <row r="125" spans="6:23" x14ac:dyDescent="0.25">
      <c r="F125" s="307"/>
      <c r="G125" s="309"/>
      <c r="H125" s="309"/>
      <c r="I125" s="309"/>
      <c r="J125" s="309"/>
      <c r="K125" s="309"/>
      <c r="L125" s="309"/>
      <c r="M125" s="309"/>
      <c r="N125" s="309"/>
      <c r="O125" s="309"/>
      <c r="P125" s="309"/>
      <c r="Q125" s="309"/>
      <c r="R125" s="309"/>
      <c r="S125" s="309"/>
      <c r="T125" s="309"/>
      <c r="U125" s="309"/>
      <c r="V125" s="309"/>
      <c r="W125" s="309"/>
    </row>
    <row r="126" spans="6:23" x14ac:dyDescent="0.25">
      <c r="F126" s="307"/>
      <c r="G126" s="309"/>
      <c r="H126" s="309"/>
      <c r="I126" s="309"/>
      <c r="J126" s="309"/>
      <c r="K126" s="309"/>
      <c r="L126" s="309"/>
      <c r="M126" s="309"/>
      <c r="N126" s="309"/>
      <c r="O126" s="309"/>
      <c r="P126" s="309"/>
      <c r="Q126" s="309"/>
      <c r="R126" s="309"/>
      <c r="S126" s="309"/>
      <c r="T126" s="309"/>
      <c r="U126" s="309"/>
      <c r="V126" s="309"/>
      <c r="W126" s="309"/>
    </row>
    <row r="127" spans="6:23" x14ac:dyDescent="0.25">
      <c r="F127" s="307"/>
      <c r="G127" s="309"/>
      <c r="H127" s="309"/>
      <c r="I127" s="309"/>
      <c r="J127" s="309"/>
      <c r="K127" s="309"/>
      <c r="L127" s="309"/>
      <c r="M127" s="309"/>
      <c r="N127" s="309"/>
      <c r="O127" s="309"/>
      <c r="P127" s="309"/>
      <c r="Q127" s="309"/>
      <c r="R127" s="309"/>
      <c r="S127" s="309"/>
      <c r="T127" s="309"/>
      <c r="U127" s="309"/>
      <c r="V127" s="309"/>
      <c r="W127" s="309"/>
    </row>
    <row r="128" spans="6:23" x14ac:dyDescent="0.25">
      <c r="F128" s="307"/>
      <c r="G128" s="309"/>
      <c r="H128" s="309"/>
      <c r="I128" s="309"/>
      <c r="J128" s="309"/>
      <c r="K128" s="309"/>
      <c r="L128" s="309"/>
      <c r="M128" s="309"/>
      <c r="N128" s="309"/>
      <c r="O128" s="309"/>
      <c r="P128" s="309"/>
      <c r="Q128" s="309"/>
      <c r="R128" s="309"/>
      <c r="S128" s="309"/>
      <c r="T128" s="309"/>
      <c r="U128" s="309"/>
      <c r="V128" s="309"/>
      <c r="W128" s="309"/>
    </row>
    <row r="129" spans="6:23" x14ac:dyDescent="0.25">
      <c r="F129" s="307"/>
      <c r="G129" s="309"/>
      <c r="H129" s="309"/>
      <c r="I129" s="309"/>
      <c r="J129" s="309"/>
      <c r="K129" s="309"/>
      <c r="L129" s="309"/>
      <c r="M129" s="309"/>
      <c r="N129" s="309"/>
      <c r="O129" s="309"/>
      <c r="P129" s="309"/>
      <c r="Q129" s="309"/>
      <c r="R129" s="309"/>
      <c r="S129" s="309"/>
      <c r="T129" s="309"/>
      <c r="U129" s="309"/>
      <c r="V129" s="309"/>
      <c r="W129" s="309"/>
    </row>
    <row r="130" spans="6:23" x14ac:dyDescent="0.25">
      <c r="F130" s="307"/>
      <c r="G130" s="309"/>
      <c r="H130" s="309"/>
      <c r="I130" s="309"/>
      <c r="J130" s="309"/>
      <c r="K130" s="309"/>
      <c r="L130" s="309"/>
      <c r="M130" s="309"/>
      <c r="N130" s="309"/>
      <c r="O130" s="309"/>
      <c r="P130" s="309"/>
      <c r="Q130" s="309"/>
      <c r="R130" s="309"/>
      <c r="S130" s="309"/>
      <c r="T130" s="309"/>
      <c r="U130" s="309"/>
      <c r="V130" s="309"/>
      <c r="W130" s="309"/>
    </row>
    <row r="131" spans="6:23" x14ac:dyDescent="0.25">
      <c r="F131" s="307"/>
      <c r="G131" s="309"/>
      <c r="H131" s="309"/>
      <c r="I131" s="309"/>
      <c r="J131" s="309"/>
      <c r="K131" s="309"/>
      <c r="L131" s="309"/>
      <c r="M131" s="309"/>
      <c r="N131" s="309"/>
      <c r="O131" s="309"/>
      <c r="P131" s="309"/>
      <c r="Q131" s="309"/>
      <c r="R131" s="309"/>
      <c r="S131" s="309"/>
      <c r="T131" s="309"/>
      <c r="U131" s="309"/>
      <c r="V131" s="309"/>
      <c r="W131" s="309"/>
    </row>
    <row r="132" spans="6:23" x14ac:dyDescent="0.25">
      <c r="F132" s="307"/>
      <c r="G132" s="309"/>
      <c r="H132" s="309"/>
      <c r="I132" s="309"/>
      <c r="J132" s="309"/>
      <c r="K132" s="309"/>
      <c r="L132" s="309"/>
      <c r="M132" s="309"/>
      <c r="N132" s="309"/>
      <c r="O132" s="309"/>
      <c r="P132" s="309"/>
      <c r="Q132" s="309"/>
      <c r="R132" s="309"/>
      <c r="S132" s="309"/>
      <c r="T132" s="309"/>
      <c r="U132" s="309"/>
      <c r="V132" s="309"/>
      <c r="W132" s="309"/>
    </row>
    <row r="133" spans="6:23" x14ac:dyDescent="0.25">
      <c r="F133" s="307"/>
      <c r="G133" s="309"/>
      <c r="H133" s="309"/>
      <c r="I133" s="309"/>
      <c r="J133" s="309"/>
      <c r="K133" s="309"/>
      <c r="L133" s="309"/>
      <c r="M133" s="309"/>
      <c r="N133" s="309"/>
      <c r="O133" s="309"/>
      <c r="P133" s="309"/>
      <c r="Q133" s="309"/>
      <c r="R133" s="309"/>
      <c r="S133" s="309"/>
      <c r="T133" s="309"/>
      <c r="U133" s="309"/>
      <c r="V133" s="309"/>
      <c r="W133" s="309"/>
    </row>
    <row r="134" spans="6:23" x14ac:dyDescent="0.25">
      <c r="F134" s="307"/>
      <c r="G134" s="309"/>
      <c r="H134" s="309"/>
      <c r="I134" s="309"/>
      <c r="J134" s="309"/>
      <c r="K134" s="309"/>
      <c r="L134" s="309"/>
      <c r="M134" s="309"/>
      <c r="N134" s="309"/>
      <c r="O134" s="309"/>
      <c r="P134" s="309"/>
      <c r="Q134" s="309"/>
      <c r="R134" s="309"/>
      <c r="S134" s="309"/>
      <c r="T134" s="309"/>
      <c r="U134" s="309"/>
      <c r="V134" s="309"/>
      <c r="W134" s="309"/>
    </row>
    <row r="135" spans="6:23" x14ac:dyDescent="0.25">
      <c r="F135" s="307"/>
      <c r="G135" s="309"/>
      <c r="H135" s="309"/>
      <c r="I135" s="309"/>
      <c r="J135" s="309"/>
      <c r="K135" s="309"/>
      <c r="L135" s="309"/>
      <c r="M135" s="309"/>
      <c r="N135" s="309"/>
      <c r="O135" s="309"/>
      <c r="P135" s="309"/>
      <c r="Q135" s="309"/>
      <c r="R135" s="309"/>
      <c r="S135" s="309"/>
      <c r="T135" s="309"/>
      <c r="U135" s="309"/>
      <c r="V135" s="309"/>
      <c r="W135" s="309"/>
    </row>
    <row r="136" spans="6:23" x14ac:dyDescent="0.25">
      <c r="F136" s="307"/>
      <c r="G136" s="309"/>
      <c r="H136" s="309"/>
      <c r="I136" s="309"/>
      <c r="J136" s="309"/>
      <c r="K136" s="309"/>
      <c r="L136" s="309"/>
      <c r="M136" s="309"/>
      <c r="N136" s="309"/>
      <c r="O136" s="309"/>
      <c r="P136" s="309"/>
      <c r="Q136" s="309"/>
      <c r="R136" s="309"/>
      <c r="S136" s="309"/>
      <c r="T136" s="309"/>
      <c r="U136" s="309"/>
      <c r="V136" s="309"/>
      <c r="W136" s="309"/>
    </row>
    <row r="137" spans="6:23" x14ac:dyDescent="0.25">
      <c r="F137" s="307"/>
      <c r="G137" s="309"/>
      <c r="H137" s="309"/>
      <c r="I137" s="309"/>
      <c r="J137" s="309"/>
      <c r="K137" s="309"/>
      <c r="L137" s="309"/>
      <c r="M137" s="309"/>
      <c r="N137" s="309"/>
      <c r="O137" s="309"/>
      <c r="P137" s="309"/>
      <c r="Q137" s="309"/>
      <c r="R137" s="309"/>
      <c r="S137" s="309"/>
      <c r="T137" s="309"/>
      <c r="U137" s="309"/>
      <c r="V137" s="309"/>
      <c r="W137" s="309"/>
    </row>
    <row r="138" spans="6:23" x14ac:dyDescent="0.25">
      <c r="F138" s="307"/>
      <c r="G138" s="309"/>
      <c r="H138" s="309"/>
      <c r="I138" s="309"/>
      <c r="J138" s="309"/>
      <c r="K138" s="309"/>
      <c r="L138" s="309"/>
      <c r="M138" s="309"/>
      <c r="N138" s="309"/>
      <c r="O138" s="309"/>
      <c r="P138" s="309"/>
      <c r="Q138" s="309"/>
      <c r="R138" s="309"/>
      <c r="S138" s="309"/>
      <c r="T138" s="309"/>
      <c r="U138" s="309"/>
      <c r="V138" s="309"/>
      <c r="W138" s="309"/>
    </row>
    <row r="139" spans="6:23" x14ac:dyDescent="0.25">
      <c r="F139" s="307"/>
      <c r="G139" s="309"/>
      <c r="H139" s="309"/>
      <c r="I139" s="309"/>
      <c r="J139" s="309"/>
      <c r="K139" s="309"/>
      <c r="L139" s="309"/>
      <c r="M139" s="309"/>
      <c r="N139" s="309"/>
      <c r="O139" s="309"/>
      <c r="P139" s="309"/>
      <c r="Q139" s="309"/>
      <c r="R139" s="309"/>
      <c r="S139" s="309"/>
      <c r="T139" s="309"/>
      <c r="U139" s="309"/>
      <c r="V139" s="309"/>
      <c r="W139" s="309"/>
    </row>
    <row r="140" spans="6:23" x14ac:dyDescent="0.25">
      <c r="F140" s="307"/>
      <c r="G140" s="309"/>
      <c r="H140" s="309"/>
      <c r="I140" s="309"/>
      <c r="J140" s="309"/>
      <c r="K140" s="309"/>
      <c r="L140" s="309"/>
      <c r="M140" s="309"/>
      <c r="N140" s="309"/>
      <c r="O140" s="309"/>
      <c r="P140" s="309"/>
      <c r="Q140" s="309"/>
      <c r="R140" s="309"/>
      <c r="S140" s="309"/>
      <c r="T140" s="309"/>
      <c r="U140" s="309"/>
      <c r="V140" s="309"/>
      <c r="W140" s="309"/>
    </row>
    <row r="141" spans="6:23" x14ac:dyDescent="0.25">
      <c r="F141" s="307"/>
      <c r="G141" s="309"/>
      <c r="H141" s="309"/>
      <c r="I141" s="309"/>
      <c r="J141" s="309"/>
      <c r="K141" s="309"/>
      <c r="L141" s="309"/>
      <c r="M141" s="309"/>
      <c r="N141" s="309"/>
      <c r="O141" s="309"/>
      <c r="P141" s="309"/>
      <c r="Q141" s="309"/>
      <c r="R141" s="309"/>
      <c r="S141" s="309"/>
      <c r="T141" s="309"/>
      <c r="U141" s="309"/>
      <c r="V141" s="309"/>
      <c r="W141" s="309"/>
    </row>
    <row r="142" spans="6:23" x14ac:dyDescent="0.25">
      <c r="F142" s="307"/>
      <c r="G142" s="309"/>
      <c r="H142" s="309"/>
      <c r="I142" s="309"/>
      <c r="J142" s="309"/>
      <c r="K142" s="309"/>
      <c r="L142" s="309"/>
      <c r="M142" s="309"/>
      <c r="N142" s="309"/>
      <c r="O142" s="309"/>
      <c r="P142" s="309"/>
      <c r="Q142" s="309"/>
      <c r="R142" s="309"/>
      <c r="S142" s="309"/>
      <c r="T142" s="309"/>
      <c r="U142" s="309"/>
      <c r="V142" s="309"/>
      <c r="W142" s="309"/>
    </row>
    <row r="143" spans="6:23" x14ac:dyDescent="0.25">
      <c r="F143" s="307"/>
      <c r="G143" s="309"/>
      <c r="H143" s="309"/>
      <c r="I143" s="309"/>
      <c r="J143" s="309"/>
      <c r="K143" s="309"/>
      <c r="L143" s="309"/>
      <c r="M143" s="309"/>
      <c r="N143" s="309"/>
      <c r="O143" s="309"/>
      <c r="P143" s="309"/>
      <c r="Q143" s="309"/>
      <c r="R143" s="309"/>
      <c r="S143" s="309"/>
      <c r="T143" s="309"/>
      <c r="U143" s="309"/>
      <c r="V143" s="309"/>
      <c r="W143" s="309"/>
    </row>
    <row r="144" spans="6:23" x14ac:dyDescent="0.25">
      <c r="F144" s="307"/>
      <c r="G144" s="309"/>
      <c r="H144" s="309"/>
      <c r="I144" s="309"/>
      <c r="J144" s="309"/>
      <c r="K144" s="309"/>
      <c r="L144" s="309"/>
      <c r="M144" s="309"/>
      <c r="N144" s="309"/>
      <c r="O144" s="309"/>
      <c r="P144" s="309"/>
      <c r="Q144" s="309"/>
      <c r="R144" s="309"/>
      <c r="S144" s="309"/>
      <c r="T144" s="309"/>
      <c r="U144" s="309"/>
      <c r="V144" s="309"/>
      <c r="W144" s="309"/>
    </row>
    <row r="145" spans="6:23" x14ac:dyDescent="0.25">
      <c r="F145" s="307"/>
      <c r="G145" s="309"/>
      <c r="H145" s="309"/>
      <c r="I145" s="309"/>
      <c r="J145" s="309"/>
      <c r="K145" s="309"/>
      <c r="L145" s="309"/>
      <c r="M145" s="309"/>
      <c r="N145" s="309"/>
      <c r="O145" s="309"/>
      <c r="P145" s="309"/>
      <c r="Q145" s="309"/>
      <c r="R145" s="309"/>
      <c r="S145" s="309"/>
      <c r="T145" s="309"/>
      <c r="U145" s="309"/>
      <c r="V145" s="309"/>
      <c r="W145" s="309"/>
    </row>
    <row r="146" spans="6:23" x14ac:dyDescent="0.25">
      <c r="F146" s="307"/>
      <c r="G146" s="309"/>
      <c r="H146" s="309"/>
      <c r="I146" s="309"/>
      <c r="J146" s="309"/>
      <c r="K146" s="309"/>
      <c r="L146" s="309"/>
      <c r="M146" s="309"/>
      <c r="N146" s="309"/>
      <c r="O146" s="309"/>
      <c r="P146" s="309"/>
      <c r="Q146" s="309"/>
      <c r="R146" s="309"/>
      <c r="S146" s="309"/>
      <c r="T146" s="309"/>
      <c r="U146" s="309"/>
      <c r="V146" s="309"/>
      <c r="W146" s="309"/>
    </row>
    <row r="147" spans="6:23" x14ac:dyDescent="0.25">
      <c r="F147" s="307"/>
      <c r="G147" s="309"/>
      <c r="H147" s="309"/>
      <c r="I147" s="309"/>
      <c r="J147" s="309"/>
      <c r="K147" s="309"/>
      <c r="L147" s="309"/>
      <c r="M147" s="309"/>
      <c r="N147" s="309"/>
      <c r="O147" s="309"/>
      <c r="P147" s="309"/>
      <c r="Q147" s="309"/>
      <c r="R147" s="309"/>
      <c r="S147" s="309"/>
      <c r="T147" s="309"/>
      <c r="U147" s="309"/>
      <c r="V147" s="309"/>
      <c r="W147" s="309"/>
    </row>
    <row r="148" spans="6:23" x14ac:dyDescent="0.25">
      <c r="F148" s="307"/>
      <c r="G148" s="309"/>
      <c r="H148" s="309"/>
      <c r="I148" s="309"/>
      <c r="J148" s="309"/>
      <c r="K148" s="309"/>
      <c r="L148" s="309"/>
      <c r="M148" s="309"/>
      <c r="N148" s="309"/>
      <c r="O148" s="309"/>
      <c r="P148" s="309"/>
      <c r="Q148" s="309"/>
      <c r="R148" s="309"/>
      <c r="S148" s="309"/>
      <c r="T148" s="309"/>
      <c r="U148" s="309"/>
      <c r="V148" s="309"/>
      <c r="W148" s="309"/>
    </row>
    <row r="149" spans="6:23" x14ac:dyDescent="0.25">
      <c r="F149" s="307"/>
      <c r="G149" s="309"/>
      <c r="H149" s="309"/>
      <c r="I149" s="309"/>
      <c r="J149" s="309"/>
      <c r="K149" s="309"/>
      <c r="L149" s="309"/>
      <c r="M149" s="309"/>
      <c r="N149" s="309"/>
      <c r="O149" s="309"/>
      <c r="P149" s="309"/>
      <c r="Q149" s="309"/>
      <c r="R149" s="309"/>
      <c r="S149" s="309"/>
      <c r="T149" s="309"/>
      <c r="U149" s="309"/>
      <c r="V149" s="309"/>
      <c r="W149" s="309"/>
    </row>
    <row r="150" spans="6:23" x14ac:dyDescent="0.25">
      <c r="F150" s="307"/>
      <c r="G150" s="309"/>
      <c r="H150" s="309"/>
      <c r="I150" s="309"/>
      <c r="J150" s="309"/>
      <c r="K150" s="309"/>
      <c r="L150" s="309"/>
      <c r="M150" s="309"/>
      <c r="N150" s="309"/>
      <c r="O150" s="309"/>
      <c r="P150" s="309"/>
      <c r="Q150" s="309"/>
      <c r="R150" s="309"/>
      <c r="S150" s="309"/>
      <c r="T150" s="309"/>
      <c r="U150" s="309"/>
      <c r="V150" s="309"/>
      <c r="W150" s="309"/>
    </row>
    <row r="151" spans="6:23" x14ac:dyDescent="0.25">
      <c r="F151" s="307"/>
      <c r="G151" s="309"/>
      <c r="H151" s="309"/>
      <c r="I151" s="309"/>
      <c r="J151" s="309"/>
      <c r="K151" s="309"/>
      <c r="L151" s="309"/>
      <c r="M151" s="309"/>
      <c r="N151" s="309"/>
      <c r="O151" s="309"/>
      <c r="P151" s="309"/>
      <c r="Q151" s="309"/>
      <c r="R151" s="309"/>
      <c r="S151" s="309"/>
      <c r="T151" s="309"/>
      <c r="U151" s="309"/>
      <c r="V151" s="309"/>
      <c r="W151" s="309"/>
    </row>
    <row r="152" spans="6:23" x14ac:dyDescent="0.25">
      <c r="F152" s="307"/>
      <c r="G152" s="309"/>
      <c r="H152" s="309"/>
      <c r="I152" s="309"/>
      <c r="J152" s="309"/>
      <c r="K152" s="309"/>
      <c r="L152" s="309"/>
      <c r="M152" s="309"/>
      <c r="N152" s="309"/>
      <c r="O152" s="309"/>
      <c r="P152" s="309"/>
      <c r="Q152" s="309"/>
      <c r="R152" s="309"/>
      <c r="S152" s="309"/>
      <c r="T152" s="309"/>
      <c r="U152" s="309"/>
      <c r="V152" s="309"/>
      <c r="W152" s="309"/>
    </row>
    <row r="153" spans="6:23" x14ac:dyDescent="0.25">
      <c r="F153" s="307"/>
      <c r="G153" s="309"/>
      <c r="H153" s="309"/>
      <c r="I153" s="309"/>
      <c r="J153" s="309"/>
      <c r="K153" s="309"/>
      <c r="L153" s="309"/>
      <c r="M153" s="309"/>
      <c r="N153" s="309"/>
      <c r="O153" s="309"/>
      <c r="P153" s="309"/>
      <c r="Q153" s="309"/>
      <c r="R153" s="309"/>
      <c r="S153" s="309"/>
      <c r="T153" s="309"/>
      <c r="U153" s="309"/>
      <c r="V153" s="309"/>
      <c r="W153" s="309"/>
    </row>
    <row r="154" spans="6:23" x14ac:dyDescent="0.25">
      <c r="F154" s="307"/>
      <c r="G154" s="309"/>
      <c r="H154" s="309"/>
      <c r="I154" s="309"/>
      <c r="J154" s="309"/>
      <c r="K154" s="309"/>
      <c r="L154" s="309"/>
      <c r="M154" s="309"/>
      <c r="N154" s="309"/>
      <c r="O154" s="309"/>
      <c r="P154" s="309"/>
      <c r="Q154" s="309"/>
      <c r="R154" s="309"/>
      <c r="S154" s="309"/>
      <c r="T154" s="309"/>
      <c r="U154" s="309"/>
      <c r="V154" s="309"/>
      <c r="W154" s="309"/>
    </row>
    <row r="155" spans="6:23" x14ac:dyDescent="0.25">
      <c r="F155" s="307"/>
      <c r="G155" s="309"/>
      <c r="H155" s="309"/>
      <c r="I155" s="309"/>
      <c r="J155" s="309"/>
      <c r="K155" s="309"/>
      <c r="L155" s="309"/>
      <c r="M155" s="309"/>
      <c r="N155" s="309"/>
      <c r="O155" s="309"/>
      <c r="P155" s="309"/>
      <c r="Q155" s="309"/>
      <c r="R155" s="309"/>
      <c r="S155" s="309"/>
      <c r="T155" s="309"/>
      <c r="U155" s="309"/>
      <c r="V155" s="309"/>
      <c r="W155" s="309"/>
    </row>
    <row r="156" spans="6:23" x14ac:dyDescent="0.25">
      <c r="F156" s="307"/>
      <c r="G156" s="309"/>
      <c r="H156" s="309"/>
      <c r="I156" s="309"/>
      <c r="J156" s="309"/>
      <c r="K156" s="309"/>
      <c r="L156" s="309"/>
      <c r="M156" s="309"/>
      <c r="N156" s="309"/>
      <c r="O156" s="309"/>
      <c r="P156" s="309"/>
      <c r="Q156" s="309"/>
      <c r="R156" s="309"/>
      <c r="S156" s="309"/>
      <c r="T156" s="309"/>
      <c r="U156" s="309"/>
      <c r="V156" s="309"/>
      <c r="W156" s="309"/>
    </row>
    <row r="157" spans="6:23" x14ac:dyDescent="0.25">
      <c r="F157" s="307"/>
      <c r="G157" s="309"/>
      <c r="H157" s="309"/>
      <c r="I157" s="309"/>
      <c r="J157" s="309"/>
      <c r="K157" s="309"/>
      <c r="L157" s="309"/>
      <c r="M157" s="309"/>
      <c r="N157" s="309"/>
      <c r="O157" s="309"/>
      <c r="P157" s="309"/>
      <c r="Q157" s="309"/>
      <c r="R157" s="309"/>
      <c r="S157" s="309"/>
      <c r="T157" s="309"/>
      <c r="U157" s="309"/>
      <c r="V157" s="309"/>
      <c r="W157" s="309"/>
    </row>
    <row r="158" spans="6:23" x14ac:dyDescent="0.25">
      <c r="F158" s="307"/>
      <c r="G158" s="309"/>
      <c r="H158" s="309"/>
      <c r="I158" s="309"/>
      <c r="J158" s="309"/>
      <c r="K158" s="309"/>
      <c r="L158" s="309"/>
      <c r="M158" s="309"/>
      <c r="N158" s="309"/>
      <c r="O158" s="309"/>
      <c r="P158" s="309"/>
      <c r="Q158" s="309"/>
      <c r="R158" s="309"/>
      <c r="S158" s="309"/>
      <c r="T158" s="309"/>
      <c r="U158" s="309"/>
      <c r="V158" s="309"/>
      <c r="W158" s="309"/>
    </row>
    <row r="159" spans="6:23" x14ac:dyDescent="0.25">
      <c r="F159" s="307"/>
      <c r="G159" s="309"/>
      <c r="H159" s="309"/>
      <c r="I159" s="309"/>
      <c r="J159" s="309"/>
      <c r="K159" s="309"/>
      <c r="L159" s="309"/>
      <c r="M159" s="309"/>
      <c r="N159" s="309"/>
      <c r="O159" s="309"/>
      <c r="P159" s="309"/>
      <c r="Q159" s="309"/>
      <c r="R159" s="309"/>
      <c r="S159" s="309"/>
      <c r="T159" s="309"/>
      <c r="U159" s="309"/>
      <c r="V159" s="309"/>
      <c r="W159" s="309"/>
    </row>
    <row r="160" spans="6:23" x14ac:dyDescent="0.25">
      <c r="F160" s="307"/>
      <c r="G160" s="309"/>
      <c r="H160" s="309"/>
      <c r="I160" s="309"/>
      <c r="J160" s="309"/>
      <c r="K160" s="309"/>
      <c r="L160" s="309"/>
      <c r="M160" s="309"/>
      <c r="N160" s="309"/>
      <c r="O160" s="309"/>
      <c r="P160" s="309"/>
      <c r="Q160" s="309"/>
      <c r="R160" s="309"/>
      <c r="S160" s="309"/>
      <c r="T160" s="309"/>
      <c r="U160" s="309"/>
      <c r="V160" s="309"/>
      <c r="W160" s="309"/>
    </row>
    <row r="161" spans="6:23" x14ac:dyDescent="0.25">
      <c r="F161" s="307"/>
      <c r="G161" s="309"/>
      <c r="H161" s="309"/>
      <c r="I161" s="309"/>
      <c r="J161" s="309"/>
      <c r="K161" s="309"/>
      <c r="L161" s="309"/>
      <c r="M161" s="309"/>
      <c r="N161" s="309"/>
      <c r="O161" s="309"/>
      <c r="P161" s="309"/>
      <c r="Q161" s="309"/>
      <c r="R161" s="309"/>
      <c r="S161" s="309"/>
      <c r="T161" s="309"/>
      <c r="U161" s="309"/>
      <c r="V161" s="309"/>
      <c r="W161" s="309"/>
    </row>
    <row r="162" spans="6:23" x14ac:dyDescent="0.25">
      <c r="F162" s="307"/>
      <c r="G162" s="309"/>
      <c r="H162" s="309"/>
      <c r="I162" s="309"/>
      <c r="J162" s="309"/>
      <c r="K162" s="309"/>
      <c r="L162" s="309"/>
      <c r="M162" s="309"/>
      <c r="N162" s="309"/>
      <c r="O162" s="309"/>
      <c r="P162" s="309"/>
      <c r="Q162" s="309"/>
      <c r="R162" s="309"/>
      <c r="S162" s="309"/>
      <c r="T162" s="309"/>
      <c r="U162" s="309"/>
      <c r="V162" s="309"/>
      <c r="W162" s="309"/>
    </row>
    <row r="163" spans="6:23" x14ac:dyDescent="0.25">
      <c r="F163" s="307"/>
      <c r="G163" s="309"/>
      <c r="H163" s="309"/>
      <c r="I163" s="309"/>
      <c r="J163" s="309"/>
      <c r="K163" s="309"/>
      <c r="L163" s="309"/>
      <c r="M163" s="309"/>
      <c r="N163" s="309"/>
      <c r="O163" s="309"/>
      <c r="P163" s="309"/>
      <c r="Q163" s="309"/>
      <c r="R163" s="309"/>
      <c r="S163" s="309"/>
      <c r="T163" s="309"/>
      <c r="U163" s="309"/>
      <c r="V163" s="309"/>
      <c r="W163" s="309"/>
    </row>
    <row r="164" spans="6:23" x14ac:dyDescent="0.25">
      <c r="F164" s="307"/>
      <c r="G164" s="309"/>
      <c r="H164" s="309"/>
      <c r="I164" s="309"/>
      <c r="J164" s="309"/>
      <c r="K164" s="309"/>
      <c r="L164" s="309"/>
      <c r="M164" s="309"/>
      <c r="N164" s="309"/>
      <c r="O164" s="309"/>
      <c r="P164" s="309"/>
      <c r="Q164" s="309"/>
      <c r="R164" s="309"/>
      <c r="S164" s="309"/>
      <c r="T164" s="309"/>
      <c r="U164" s="309"/>
      <c r="V164" s="309"/>
      <c r="W164" s="309"/>
    </row>
    <row r="165" spans="6:23" x14ac:dyDescent="0.25">
      <c r="F165" s="307"/>
      <c r="G165" s="309"/>
      <c r="H165" s="309"/>
      <c r="I165" s="309"/>
      <c r="J165" s="309"/>
      <c r="K165" s="309"/>
      <c r="L165" s="309"/>
      <c r="M165" s="309"/>
      <c r="N165" s="309"/>
      <c r="O165" s="309"/>
      <c r="P165" s="309"/>
      <c r="Q165" s="309"/>
      <c r="R165" s="309"/>
      <c r="S165" s="309"/>
      <c r="T165" s="309"/>
      <c r="U165" s="309"/>
      <c r="V165" s="309"/>
      <c r="W165" s="309"/>
    </row>
    <row r="166" spans="6:23" x14ac:dyDescent="0.25">
      <c r="F166" s="307"/>
      <c r="G166" s="309"/>
      <c r="H166" s="309"/>
      <c r="I166" s="309"/>
      <c r="J166" s="309"/>
      <c r="K166" s="309"/>
      <c r="L166" s="309"/>
      <c r="M166" s="309"/>
      <c r="N166" s="309"/>
      <c r="O166" s="309"/>
      <c r="P166" s="309"/>
      <c r="Q166" s="309"/>
      <c r="R166" s="309"/>
      <c r="S166" s="309"/>
      <c r="T166" s="309"/>
      <c r="U166" s="309"/>
      <c r="V166" s="309"/>
      <c r="W166" s="309"/>
    </row>
    <row r="167" spans="6:23" x14ac:dyDescent="0.25">
      <c r="F167" s="307"/>
      <c r="G167" s="309"/>
      <c r="H167" s="309"/>
      <c r="I167" s="309"/>
      <c r="J167" s="309"/>
      <c r="K167" s="309"/>
      <c r="L167" s="309"/>
      <c r="M167" s="309"/>
      <c r="N167" s="309"/>
      <c r="O167" s="309"/>
      <c r="P167" s="309"/>
      <c r="Q167" s="309"/>
      <c r="R167" s="309"/>
      <c r="S167" s="309"/>
      <c r="T167" s="309"/>
      <c r="U167" s="309"/>
      <c r="V167" s="309"/>
      <c r="W167" s="309"/>
    </row>
    <row r="168" spans="6:23" x14ac:dyDescent="0.25">
      <c r="F168" s="307"/>
      <c r="G168" s="309"/>
      <c r="H168" s="309"/>
      <c r="I168" s="309"/>
      <c r="J168" s="309"/>
      <c r="K168" s="309"/>
      <c r="L168" s="309"/>
      <c r="M168" s="309"/>
      <c r="N168" s="309"/>
      <c r="O168" s="309"/>
      <c r="P168" s="309"/>
      <c r="Q168" s="309"/>
      <c r="R168" s="309"/>
      <c r="S168" s="309"/>
      <c r="T168" s="309"/>
      <c r="U168" s="309"/>
      <c r="V168" s="309"/>
      <c r="W168" s="309"/>
    </row>
    <row r="169" spans="6:23" x14ac:dyDescent="0.25">
      <c r="F169" s="307"/>
      <c r="G169" s="309"/>
      <c r="H169" s="309"/>
      <c r="I169" s="309"/>
      <c r="J169" s="309"/>
      <c r="K169" s="309"/>
      <c r="L169" s="309"/>
      <c r="M169" s="309"/>
      <c r="N169" s="309"/>
      <c r="O169" s="309"/>
      <c r="P169" s="309"/>
      <c r="Q169" s="309"/>
      <c r="R169" s="309"/>
      <c r="S169" s="309"/>
      <c r="T169" s="309"/>
      <c r="U169" s="309"/>
      <c r="V169" s="309"/>
      <c r="W169" s="309"/>
    </row>
    <row r="170" spans="6:23" x14ac:dyDescent="0.25">
      <c r="F170" s="307"/>
      <c r="G170" s="309"/>
      <c r="H170" s="309"/>
      <c r="I170" s="309"/>
      <c r="J170" s="309"/>
      <c r="K170" s="309"/>
      <c r="L170" s="309"/>
      <c r="M170" s="309"/>
      <c r="N170" s="309"/>
      <c r="O170" s="309"/>
      <c r="P170" s="309"/>
      <c r="Q170" s="309"/>
      <c r="R170" s="309"/>
      <c r="S170" s="309"/>
      <c r="T170" s="309"/>
      <c r="U170" s="309"/>
      <c r="V170" s="309"/>
      <c r="W170" s="309"/>
    </row>
    <row r="171" spans="6:23" x14ac:dyDescent="0.25">
      <c r="F171" s="307"/>
      <c r="G171" s="309"/>
      <c r="H171" s="309"/>
      <c r="I171" s="309"/>
      <c r="J171" s="309"/>
      <c r="K171" s="309"/>
      <c r="L171" s="309"/>
      <c r="M171" s="309"/>
      <c r="N171" s="309"/>
      <c r="O171" s="309"/>
      <c r="P171" s="309"/>
      <c r="Q171" s="309"/>
      <c r="R171" s="309"/>
      <c r="S171" s="309"/>
      <c r="T171" s="309"/>
      <c r="U171" s="309"/>
      <c r="V171" s="309"/>
      <c r="W171" s="309"/>
    </row>
    <row r="172" spans="6:23" x14ac:dyDescent="0.25">
      <c r="F172" s="307"/>
      <c r="G172" s="309"/>
      <c r="H172" s="309"/>
      <c r="I172" s="309"/>
      <c r="J172" s="309"/>
      <c r="K172" s="309"/>
      <c r="L172" s="309"/>
      <c r="M172" s="309"/>
      <c r="N172" s="309"/>
      <c r="O172" s="309"/>
      <c r="P172" s="309"/>
      <c r="Q172" s="309"/>
      <c r="R172" s="309"/>
      <c r="S172" s="309"/>
      <c r="T172" s="309"/>
      <c r="U172" s="309"/>
      <c r="V172" s="309"/>
      <c r="W172" s="309"/>
    </row>
    <row r="173" spans="6:23" x14ac:dyDescent="0.25">
      <c r="F173" s="307"/>
      <c r="G173" s="309"/>
      <c r="H173" s="309"/>
      <c r="I173" s="309"/>
      <c r="J173" s="309"/>
      <c r="K173" s="309"/>
      <c r="L173" s="309"/>
      <c r="M173" s="309"/>
      <c r="N173" s="309"/>
      <c r="O173" s="309"/>
      <c r="P173" s="309"/>
      <c r="Q173" s="309"/>
      <c r="R173" s="309"/>
      <c r="S173" s="309"/>
      <c r="T173" s="309"/>
      <c r="U173" s="309"/>
      <c r="V173" s="309"/>
      <c r="W173" s="309"/>
    </row>
    <row r="174" spans="6:23" x14ac:dyDescent="0.25">
      <c r="F174" s="307"/>
      <c r="G174" s="309"/>
      <c r="H174" s="309"/>
      <c r="I174" s="309"/>
      <c r="J174" s="309"/>
      <c r="K174" s="309"/>
      <c r="L174" s="309"/>
      <c r="M174" s="309"/>
      <c r="N174" s="309"/>
      <c r="O174" s="309"/>
      <c r="P174" s="309"/>
      <c r="Q174" s="309"/>
      <c r="R174" s="309"/>
      <c r="S174" s="309"/>
      <c r="T174" s="309"/>
      <c r="U174" s="309"/>
      <c r="V174" s="309"/>
      <c r="W174" s="309"/>
    </row>
    <row r="175" spans="6:23" x14ac:dyDescent="0.25">
      <c r="F175" s="307"/>
      <c r="G175" s="309"/>
      <c r="H175" s="309"/>
      <c r="I175" s="309"/>
      <c r="J175" s="309"/>
      <c r="K175" s="309"/>
      <c r="L175" s="309"/>
      <c r="M175" s="309"/>
      <c r="N175" s="309"/>
      <c r="O175" s="309"/>
      <c r="P175" s="309"/>
      <c r="Q175" s="309"/>
      <c r="R175" s="309"/>
      <c r="S175" s="309"/>
      <c r="T175" s="309"/>
      <c r="U175" s="309"/>
      <c r="V175" s="309"/>
      <c r="W175" s="309"/>
    </row>
    <row r="176" spans="6:23" x14ac:dyDescent="0.25">
      <c r="F176" s="307"/>
      <c r="G176" s="309"/>
      <c r="H176" s="309"/>
      <c r="I176" s="309"/>
      <c r="J176" s="309"/>
      <c r="K176" s="309"/>
      <c r="L176" s="309"/>
      <c r="M176" s="309"/>
      <c r="N176" s="309"/>
      <c r="O176" s="309"/>
      <c r="P176" s="309"/>
      <c r="Q176" s="309"/>
      <c r="R176" s="309"/>
      <c r="S176" s="309"/>
      <c r="T176" s="309"/>
      <c r="U176" s="309"/>
      <c r="V176" s="309"/>
      <c r="W176" s="309"/>
    </row>
    <row r="177" spans="6:23" x14ac:dyDescent="0.25">
      <c r="F177" s="307"/>
      <c r="G177" s="309"/>
      <c r="H177" s="309"/>
      <c r="I177" s="309"/>
      <c r="J177" s="309"/>
      <c r="K177" s="309"/>
      <c r="L177" s="309"/>
      <c r="M177" s="309"/>
      <c r="N177" s="309"/>
      <c r="O177" s="309"/>
      <c r="P177" s="309"/>
      <c r="Q177" s="309"/>
      <c r="R177" s="309"/>
      <c r="S177" s="309"/>
      <c r="T177" s="309"/>
      <c r="U177" s="309"/>
      <c r="V177" s="309"/>
      <c r="W177" s="309"/>
    </row>
    <row r="178" spans="6:23" x14ac:dyDescent="0.25">
      <c r="F178" s="307"/>
      <c r="G178" s="309"/>
      <c r="H178" s="309"/>
      <c r="I178" s="309"/>
      <c r="J178" s="309"/>
      <c r="K178" s="309"/>
      <c r="L178" s="309"/>
      <c r="M178" s="309"/>
      <c r="N178" s="309"/>
      <c r="O178" s="309"/>
      <c r="P178" s="309"/>
      <c r="Q178" s="309"/>
      <c r="R178" s="309"/>
      <c r="S178" s="309"/>
      <c r="T178" s="309"/>
      <c r="U178" s="309"/>
      <c r="V178" s="309"/>
      <c r="W178" s="309"/>
    </row>
    <row r="179" spans="6:23" x14ac:dyDescent="0.25">
      <c r="F179" s="307"/>
      <c r="G179" s="309"/>
      <c r="H179" s="309"/>
      <c r="I179" s="309"/>
      <c r="J179" s="309"/>
      <c r="K179" s="309"/>
      <c r="L179" s="309"/>
      <c r="M179" s="309"/>
      <c r="N179" s="309"/>
      <c r="O179" s="309"/>
      <c r="P179" s="309"/>
      <c r="Q179" s="309"/>
      <c r="R179" s="309"/>
      <c r="S179" s="309"/>
      <c r="T179" s="309"/>
      <c r="U179" s="309"/>
      <c r="V179" s="309"/>
      <c r="W179" s="309"/>
    </row>
    <row r="180" spans="6:23" x14ac:dyDescent="0.25">
      <c r="F180" s="307"/>
      <c r="G180" s="309"/>
      <c r="H180" s="309"/>
      <c r="I180" s="309"/>
      <c r="J180" s="309"/>
      <c r="K180" s="309"/>
      <c r="L180" s="309"/>
      <c r="M180" s="309"/>
      <c r="N180" s="309"/>
      <c r="O180" s="309"/>
      <c r="P180" s="309"/>
      <c r="Q180" s="309"/>
      <c r="R180" s="309"/>
      <c r="S180" s="309"/>
      <c r="T180" s="309"/>
      <c r="U180" s="309"/>
      <c r="V180" s="309"/>
      <c r="W180" s="309"/>
    </row>
    <row r="181" spans="6:23" x14ac:dyDescent="0.25">
      <c r="F181" s="307"/>
      <c r="G181" s="309"/>
      <c r="H181" s="309"/>
      <c r="I181" s="309"/>
      <c r="J181" s="309"/>
      <c r="K181" s="309"/>
      <c r="L181" s="309"/>
      <c r="M181" s="309"/>
      <c r="N181" s="309"/>
      <c r="O181" s="309"/>
      <c r="P181" s="309"/>
      <c r="Q181" s="309"/>
      <c r="R181" s="309"/>
      <c r="S181" s="309"/>
      <c r="T181" s="309"/>
      <c r="U181" s="309"/>
      <c r="V181" s="309"/>
      <c r="W181" s="309"/>
    </row>
    <row r="182" spans="6:23" x14ac:dyDescent="0.25">
      <c r="F182" s="307"/>
      <c r="G182" s="309"/>
      <c r="H182" s="309"/>
      <c r="I182" s="309"/>
      <c r="J182" s="309"/>
      <c r="K182" s="309"/>
      <c r="L182" s="309"/>
      <c r="M182" s="309"/>
      <c r="N182" s="309"/>
      <c r="O182" s="309"/>
      <c r="P182" s="309"/>
      <c r="Q182" s="309"/>
      <c r="R182" s="309"/>
      <c r="S182" s="309"/>
      <c r="T182" s="309"/>
      <c r="U182" s="309"/>
      <c r="V182" s="309"/>
      <c r="W182" s="309"/>
    </row>
    <row r="183" spans="6:23" x14ac:dyDescent="0.25">
      <c r="F183" s="307"/>
      <c r="G183" s="309"/>
      <c r="H183" s="309"/>
      <c r="I183" s="309"/>
      <c r="J183" s="309"/>
      <c r="K183" s="309"/>
      <c r="L183" s="309"/>
      <c r="M183" s="309"/>
      <c r="N183" s="309"/>
      <c r="O183" s="309"/>
      <c r="P183" s="309"/>
      <c r="Q183" s="309"/>
      <c r="R183" s="309"/>
      <c r="S183" s="309"/>
      <c r="T183" s="309"/>
      <c r="U183" s="309"/>
      <c r="V183" s="309"/>
      <c r="W183" s="309"/>
    </row>
    <row r="184" spans="6:23" x14ac:dyDescent="0.25">
      <c r="F184" s="307"/>
      <c r="G184" s="309"/>
      <c r="H184" s="309"/>
      <c r="I184" s="309"/>
      <c r="J184" s="309"/>
      <c r="K184" s="309"/>
      <c r="L184" s="309"/>
      <c r="M184" s="309"/>
      <c r="N184" s="309"/>
      <c r="O184" s="309"/>
      <c r="P184" s="309"/>
      <c r="Q184" s="309"/>
      <c r="R184" s="309"/>
      <c r="S184" s="309"/>
      <c r="T184" s="309"/>
      <c r="U184" s="309"/>
      <c r="V184" s="309"/>
      <c r="W184" s="309"/>
    </row>
    <row r="185" spans="6:23" x14ac:dyDescent="0.25">
      <c r="F185" s="307"/>
      <c r="G185" s="309"/>
      <c r="H185" s="309"/>
      <c r="I185" s="309"/>
      <c r="J185" s="309"/>
      <c r="K185" s="309"/>
      <c r="L185" s="309"/>
      <c r="M185" s="309"/>
      <c r="N185" s="309"/>
      <c r="O185" s="309"/>
      <c r="P185" s="309"/>
      <c r="Q185" s="309"/>
      <c r="R185" s="309"/>
      <c r="S185" s="309"/>
      <c r="T185" s="309"/>
      <c r="U185" s="309"/>
      <c r="V185" s="309"/>
      <c r="W185" s="309"/>
    </row>
    <row r="186" spans="6:23" x14ac:dyDescent="0.25">
      <c r="F186" s="307"/>
      <c r="G186" s="309"/>
      <c r="H186" s="309"/>
      <c r="I186" s="309"/>
      <c r="J186" s="309"/>
      <c r="K186" s="309"/>
      <c r="L186" s="309"/>
      <c r="M186" s="309"/>
      <c r="N186" s="309"/>
      <c r="O186" s="309"/>
      <c r="P186" s="309"/>
      <c r="Q186" s="309"/>
      <c r="R186" s="309"/>
      <c r="S186" s="309"/>
      <c r="T186" s="309"/>
      <c r="U186" s="309"/>
      <c r="V186" s="309"/>
      <c r="W186" s="309"/>
    </row>
    <row r="187" spans="6:23" x14ac:dyDescent="0.25">
      <c r="F187" s="307"/>
      <c r="G187" s="309"/>
      <c r="H187" s="309"/>
      <c r="I187" s="309"/>
      <c r="J187" s="309"/>
      <c r="K187" s="309"/>
      <c r="L187" s="309"/>
      <c r="M187" s="309"/>
      <c r="N187" s="309"/>
      <c r="O187" s="309"/>
      <c r="P187" s="309"/>
      <c r="Q187" s="309"/>
      <c r="R187" s="309"/>
      <c r="S187" s="309"/>
      <c r="T187" s="309"/>
      <c r="U187" s="309"/>
      <c r="V187" s="309"/>
      <c r="W187" s="309"/>
    </row>
    <row r="188" spans="6:23" x14ac:dyDescent="0.25">
      <c r="F188" s="307"/>
      <c r="G188" s="309"/>
      <c r="H188" s="309"/>
      <c r="I188" s="309"/>
      <c r="J188" s="309"/>
      <c r="K188" s="309"/>
      <c r="L188" s="309"/>
      <c r="M188" s="309"/>
      <c r="N188" s="309"/>
      <c r="O188" s="309"/>
      <c r="P188" s="309"/>
      <c r="Q188" s="309"/>
      <c r="R188" s="309"/>
      <c r="S188" s="309"/>
      <c r="T188" s="309"/>
      <c r="U188" s="309"/>
      <c r="V188" s="309"/>
      <c r="W188" s="309"/>
    </row>
    <row r="189" spans="6:23" x14ac:dyDescent="0.25">
      <c r="F189" s="307"/>
      <c r="G189" s="309"/>
      <c r="H189" s="309"/>
      <c r="I189" s="309"/>
      <c r="J189" s="309"/>
      <c r="K189" s="309"/>
      <c r="L189" s="309"/>
      <c r="M189" s="309"/>
      <c r="N189" s="309"/>
      <c r="O189" s="309"/>
      <c r="P189" s="309"/>
      <c r="Q189" s="309"/>
      <c r="R189" s="309"/>
      <c r="S189" s="309"/>
      <c r="T189" s="309"/>
      <c r="U189" s="309"/>
      <c r="V189" s="309"/>
      <c r="W189" s="309"/>
    </row>
    <row r="190" spans="6:23" x14ac:dyDescent="0.25">
      <c r="F190" s="307"/>
      <c r="G190" s="309"/>
      <c r="H190" s="309"/>
      <c r="I190" s="309"/>
      <c r="J190" s="309"/>
      <c r="K190" s="309"/>
      <c r="L190" s="309"/>
      <c r="M190" s="309"/>
      <c r="N190" s="309"/>
      <c r="O190" s="309"/>
      <c r="P190" s="309"/>
      <c r="Q190" s="309"/>
      <c r="R190" s="309"/>
      <c r="S190" s="309"/>
      <c r="T190" s="309"/>
      <c r="U190" s="309"/>
      <c r="V190" s="309"/>
      <c r="W190" s="309"/>
    </row>
    <row r="191" spans="6:23" x14ac:dyDescent="0.25">
      <c r="F191" s="307"/>
      <c r="G191" s="309"/>
      <c r="H191" s="309"/>
      <c r="I191" s="309"/>
      <c r="J191" s="309"/>
      <c r="K191" s="309"/>
      <c r="L191" s="309"/>
      <c r="M191" s="309"/>
      <c r="N191" s="309"/>
      <c r="O191" s="309"/>
      <c r="P191" s="309"/>
      <c r="Q191" s="309"/>
      <c r="R191" s="309"/>
      <c r="S191" s="309"/>
      <c r="T191" s="309"/>
      <c r="U191" s="309"/>
      <c r="V191" s="309"/>
      <c r="W191" s="309"/>
    </row>
    <row r="192" spans="6:23" x14ac:dyDescent="0.25">
      <c r="F192" s="307"/>
      <c r="G192" s="309"/>
      <c r="H192" s="309"/>
      <c r="I192" s="309"/>
      <c r="J192" s="309"/>
      <c r="K192" s="309"/>
      <c r="L192" s="309"/>
      <c r="M192" s="309"/>
      <c r="N192" s="309"/>
      <c r="O192" s="309"/>
      <c r="P192" s="309"/>
      <c r="Q192" s="309"/>
      <c r="R192" s="309"/>
      <c r="S192" s="309"/>
      <c r="T192" s="309"/>
      <c r="U192" s="309"/>
      <c r="V192" s="309"/>
      <c r="W192" s="309"/>
    </row>
    <row r="193" spans="6:23" x14ac:dyDescent="0.25">
      <c r="F193" s="307"/>
      <c r="G193" s="309"/>
      <c r="H193" s="309"/>
      <c r="I193" s="309"/>
      <c r="J193" s="309"/>
      <c r="K193" s="309"/>
      <c r="L193" s="309"/>
      <c r="M193" s="309"/>
      <c r="N193" s="309"/>
      <c r="O193" s="309"/>
      <c r="P193" s="309"/>
      <c r="Q193" s="309"/>
      <c r="R193" s="309"/>
      <c r="S193" s="309"/>
      <c r="T193" s="309"/>
      <c r="U193" s="309"/>
      <c r="V193" s="309"/>
      <c r="W193" s="309"/>
    </row>
    <row r="194" spans="6:23" x14ac:dyDescent="0.25">
      <c r="F194" s="307"/>
      <c r="G194" s="309"/>
      <c r="H194" s="309"/>
      <c r="I194" s="309"/>
      <c r="J194" s="309"/>
      <c r="K194" s="309"/>
      <c r="L194" s="309"/>
      <c r="M194" s="309"/>
      <c r="N194" s="309"/>
      <c r="O194" s="309"/>
      <c r="P194" s="309"/>
      <c r="Q194" s="309"/>
      <c r="R194" s="309"/>
      <c r="S194" s="309"/>
      <c r="T194" s="309"/>
      <c r="U194" s="309"/>
      <c r="V194" s="309"/>
      <c r="W194" s="309"/>
    </row>
    <row r="195" spans="6:23" x14ac:dyDescent="0.25">
      <c r="F195" s="307"/>
      <c r="G195" s="309"/>
      <c r="H195" s="309"/>
      <c r="I195" s="309"/>
      <c r="J195" s="309"/>
      <c r="K195" s="309"/>
      <c r="L195" s="309"/>
      <c r="M195" s="309"/>
      <c r="N195" s="309"/>
      <c r="O195" s="309"/>
      <c r="P195" s="309"/>
      <c r="Q195" s="309"/>
      <c r="R195" s="309"/>
      <c r="S195" s="309"/>
      <c r="T195" s="309"/>
      <c r="U195" s="309"/>
      <c r="V195" s="309"/>
      <c r="W195" s="309"/>
    </row>
    <row r="196" spans="6:23" x14ac:dyDescent="0.25">
      <c r="F196" s="307"/>
      <c r="G196" s="309"/>
      <c r="H196" s="309"/>
      <c r="I196" s="309"/>
      <c r="J196" s="309"/>
      <c r="K196" s="309"/>
      <c r="L196" s="309"/>
      <c r="M196" s="309"/>
      <c r="N196" s="309"/>
      <c r="O196" s="309"/>
      <c r="P196" s="309"/>
      <c r="Q196" s="309"/>
      <c r="R196" s="309"/>
      <c r="S196" s="309"/>
      <c r="T196" s="309"/>
      <c r="U196" s="309"/>
      <c r="V196" s="309"/>
      <c r="W196" s="309"/>
    </row>
    <row r="197" spans="6:23" x14ac:dyDescent="0.25">
      <c r="F197" s="307"/>
      <c r="G197" s="309"/>
      <c r="H197" s="309"/>
      <c r="I197" s="309"/>
      <c r="J197" s="309"/>
      <c r="K197" s="309"/>
      <c r="L197" s="309"/>
      <c r="M197" s="309"/>
      <c r="N197" s="309"/>
      <c r="O197" s="309"/>
      <c r="P197" s="309"/>
      <c r="Q197" s="309"/>
      <c r="R197" s="309"/>
      <c r="S197" s="309"/>
      <c r="T197" s="309"/>
      <c r="U197" s="309"/>
      <c r="V197" s="309"/>
      <c r="W197" s="309"/>
    </row>
    <row r="198" spans="6:23" x14ac:dyDescent="0.25">
      <c r="F198" s="307"/>
      <c r="G198" s="309"/>
      <c r="H198" s="309"/>
      <c r="I198" s="309"/>
      <c r="J198" s="309"/>
      <c r="K198" s="309"/>
      <c r="L198" s="309"/>
      <c r="M198" s="309"/>
      <c r="N198" s="309"/>
      <c r="O198" s="309"/>
      <c r="P198" s="309"/>
      <c r="Q198" s="309"/>
      <c r="R198" s="309"/>
      <c r="S198" s="309"/>
      <c r="T198" s="309"/>
      <c r="U198" s="309"/>
      <c r="V198" s="309"/>
      <c r="W198" s="309"/>
    </row>
    <row r="199" spans="6:23" x14ac:dyDescent="0.25">
      <c r="F199" s="307"/>
      <c r="G199" s="309"/>
      <c r="H199" s="309"/>
      <c r="I199" s="309"/>
      <c r="J199" s="309"/>
      <c r="K199" s="309"/>
      <c r="L199" s="309"/>
      <c r="M199" s="309"/>
      <c r="N199" s="309"/>
      <c r="O199" s="309"/>
      <c r="P199" s="309"/>
      <c r="Q199" s="309"/>
      <c r="R199" s="309"/>
      <c r="S199" s="309"/>
      <c r="T199" s="309"/>
      <c r="U199" s="309"/>
      <c r="V199" s="309"/>
      <c r="W199" s="309"/>
    </row>
    <row r="200" spans="6:23" x14ac:dyDescent="0.25">
      <c r="F200" s="307"/>
      <c r="G200" s="309"/>
      <c r="H200" s="309"/>
      <c r="I200" s="309"/>
      <c r="J200" s="309"/>
      <c r="K200" s="309"/>
      <c r="L200" s="309"/>
      <c r="M200" s="309"/>
      <c r="N200" s="309"/>
      <c r="O200" s="309"/>
      <c r="P200" s="309"/>
      <c r="Q200" s="309"/>
      <c r="R200" s="309"/>
      <c r="S200" s="309"/>
      <c r="T200" s="309"/>
      <c r="U200" s="309"/>
      <c r="V200" s="309"/>
      <c r="W200" s="309"/>
    </row>
    <row r="201" spans="6:23" x14ac:dyDescent="0.25">
      <c r="F201" s="307"/>
      <c r="G201" s="309"/>
      <c r="H201" s="309"/>
      <c r="I201" s="309"/>
      <c r="J201" s="309"/>
      <c r="K201" s="309"/>
      <c r="L201" s="309"/>
      <c r="M201" s="309"/>
      <c r="N201" s="309"/>
      <c r="O201" s="309"/>
      <c r="P201" s="309"/>
      <c r="Q201" s="309"/>
      <c r="R201" s="309"/>
      <c r="S201" s="309"/>
      <c r="T201" s="309"/>
      <c r="U201" s="309"/>
      <c r="V201" s="309"/>
      <c r="W201" s="309"/>
    </row>
    <row r="202" spans="6:23" x14ac:dyDescent="0.25">
      <c r="F202" s="307"/>
      <c r="G202" s="309"/>
      <c r="H202" s="309"/>
      <c r="I202" s="309"/>
      <c r="J202" s="309"/>
      <c r="K202" s="309"/>
      <c r="L202" s="309"/>
      <c r="M202" s="309"/>
      <c r="N202" s="309"/>
      <c r="O202" s="309"/>
      <c r="P202" s="309"/>
      <c r="Q202" s="309"/>
      <c r="R202" s="309"/>
      <c r="S202" s="309"/>
      <c r="T202" s="309"/>
      <c r="U202" s="309"/>
      <c r="V202" s="309"/>
      <c r="W202" s="309"/>
    </row>
    <row r="203" spans="6:23" x14ac:dyDescent="0.25">
      <c r="F203" s="307"/>
      <c r="G203" s="309"/>
      <c r="H203" s="309"/>
      <c r="I203" s="309"/>
      <c r="J203" s="309"/>
      <c r="K203" s="309"/>
      <c r="L203" s="309"/>
      <c r="M203" s="309"/>
      <c r="N203" s="309"/>
      <c r="O203" s="309"/>
      <c r="P203" s="309"/>
      <c r="Q203" s="309"/>
      <c r="R203" s="309"/>
      <c r="S203" s="309"/>
      <c r="T203" s="309"/>
      <c r="U203" s="309"/>
      <c r="V203" s="309"/>
      <c r="W203" s="309"/>
    </row>
    <row r="204" spans="6:23" x14ac:dyDescent="0.25">
      <c r="F204" s="307"/>
      <c r="G204" s="309"/>
      <c r="H204" s="309"/>
      <c r="I204" s="309"/>
      <c r="J204" s="309"/>
      <c r="K204" s="309"/>
      <c r="L204" s="309"/>
      <c r="M204" s="309"/>
      <c r="N204" s="309"/>
      <c r="O204" s="309"/>
      <c r="P204" s="309"/>
      <c r="Q204" s="309"/>
      <c r="R204" s="309"/>
      <c r="S204" s="309"/>
      <c r="T204" s="309"/>
      <c r="U204" s="309"/>
      <c r="V204" s="309"/>
      <c r="W204" s="309"/>
    </row>
    <row r="205" spans="6:23" x14ac:dyDescent="0.25">
      <c r="F205" s="307"/>
      <c r="G205" s="309"/>
      <c r="H205" s="309"/>
      <c r="I205" s="309"/>
      <c r="J205" s="309"/>
      <c r="K205" s="309"/>
      <c r="L205" s="309"/>
      <c r="M205" s="309"/>
      <c r="N205" s="309"/>
      <c r="O205" s="309"/>
      <c r="P205" s="309"/>
      <c r="Q205" s="309"/>
      <c r="R205" s="309"/>
      <c r="S205" s="309"/>
      <c r="T205" s="309"/>
      <c r="U205" s="309"/>
      <c r="V205" s="309"/>
      <c r="W205" s="309"/>
    </row>
    <row r="206" spans="6:23" x14ac:dyDescent="0.25">
      <c r="F206" s="307"/>
      <c r="G206" s="309"/>
      <c r="H206" s="309"/>
      <c r="I206" s="309"/>
      <c r="J206" s="309"/>
      <c r="K206" s="309"/>
      <c r="L206" s="309"/>
      <c r="M206" s="309"/>
      <c r="N206" s="309"/>
      <c r="O206" s="309"/>
      <c r="P206" s="309"/>
      <c r="Q206" s="309"/>
      <c r="R206" s="309"/>
      <c r="S206" s="309"/>
      <c r="T206" s="309"/>
      <c r="U206" s="309"/>
      <c r="V206" s="309"/>
      <c r="W206" s="309"/>
    </row>
    <row r="207" spans="6:23" x14ac:dyDescent="0.25">
      <c r="F207" s="307"/>
      <c r="G207" s="309"/>
      <c r="H207" s="309"/>
      <c r="I207" s="309"/>
      <c r="J207" s="309"/>
      <c r="K207" s="309"/>
      <c r="L207" s="309"/>
      <c r="M207" s="309"/>
      <c r="N207" s="309"/>
      <c r="O207" s="309"/>
      <c r="P207" s="309"/>
      <c r="Q207" s="309"/>
      <c r="R207" s="309"/>
      <c r="S207" s="309"/>
      <c r="T207" s="309"/>
      <c r="U207" s="309"/>
      <c r="V207" s="309"/>
      <c r="W207" s="309"/>
    </row>
    <row r="208" spans="6:23" x14ac:dyDescent="0.25">
      <c r="F208" s="307"/>
      <c r="G208" s="309"/>
      <c r="H208" s="309"/>
      <c r="I208" s="309"/>
      <c r="J208" s="309"/>
      <c r="K208" s="309"/>
      <c r="L208" s="309"/>
      <c r="M208" s="309"/>
      <c r="N208" s="309"/>
      <c r="O208" s="309"/>
      <c r="P208" s="309"/>
      <c r="Q208" s="309"/>
      <c r="R208" s="309"/>
      <c r="S208" s="309"/>
      <c r="T208" s="309"/>
      <c r="U208" s="309"/>
      <c r="V208" s="309"/>
      <c r="W208" s="309"/>
    </row>
    <row r="209" spans="6:23" x14ac:dyDescent="0.25">
      <c r="F209" s="307"/>
      <c r="G209" s="309"/>
      <c r="H209" s="309"/>
      <c r="I209" s="309"/>
      <c r="J209" s="309"/>
      <c r="K209" s="309"/>
      <c r="L209" s="309"/>
      <c r="M209" s="309"/>
      <c r="N209" s="309"/>
      <c r="O209" s="309"/>
      <c r="P209" s="309"/>
      <c r="Q209" s="309"/>
      <c r="R209" s="309"/>
      <c r="S209" s="309"/>
      <c r="T209" s="309"/>
      <c r="U209" s="309"/>
      <c r="V209" s="309"/>
      <c r="W209" s="309"/>
    </row>
    <row r="210" spans="6:23" x14ac:dyDescent="0.25">
      <c r="F210" s="307"/>
      <c r="G210" s="309"/>
      <c r="H210" s="309"/>
      <c r="I210" s="309"/>
      <c r="J210" s="309"/>
      <c r="K210" s="309"/>
      <c r="L210" s="309"/>
      <c r="M210" s="309"/>
      <c r="N210" s="309"/>
      <c r="O210" s="309"/>
      <c r="P210" s="309"/>
      <c r="Q210" s="309"/>
      <c r="R210" s="309"/>
      <c r="S210" s="309"/>
      <c r="T210" s="309"/>
      <c r="U210" s="309"/>
      <c r="V210" s="309"/>
      <c r="W210" s="309"/>
    </row>
    <row r="211" spans="6:23" x14ac:dyDescent="0.25">
      <c r="F211" s="307"/>
      <c r="G211" s="309"/>
      <c r="H211" s="309"/>
      <c r="I211" s="309"/>
      <c r="J211" s="309"/>
      <c r="K211" s="309"/>
      <c r="L211" s="309"/>
      <c r="M211" s="309"/>
      <c r="N211" s="309"/>
      <c r="O211" s="309"/>
      <c r="P211" s="309"/>
      <c r="Q211" s="309"/>
      <c r="R211" s="309"/>
      <c r="S211" s="309"/>
      <c r="T211" s="309"/>
      <c r="U211" s="309"/>
      <c r="V211" s="309"/>
      <c r="W211" s="309"/>
    </row>
    <row r="212" spans="6:23" x14ac:dyDescent="0.25">
      <c r="F212" s="307"/>
      <c r="G212" s="309"/>
      <c r="H212" s="309"/>
      <c r="I212" s="309"/>
      <c r="J212" s="309"/>
      <c r="K212" s="309"/>
      <c r="L212" s="309"/>
      <c r="M212" s="309"/>
      <c r="N212" s="309"/>
      <c r="O212" s="309"/>
      <c r="P212" s="309"/>
      <c r="Q212" s="309"/>
      <c r="R212" s="309"/>
      <c r="S212" s="309"/>
      <c r="T212" s="309"/>
      <c r="U212" s="309"/>
      <c r="V212" s="309"/>
      <c r="W212" s="309"/>
    </row>
    <row r="213" spans="6:23" x14ac:dyDescent="0.25">
      <c r="F213" s="307"/>
      <c r="G213" s="309"/>
      <c r="H213" s="309"/>
      <c r="I213" s="309"/>
      <c r="J213" s="309"/>
      <c r="K213" s="309"/>
      <c r="L213" s="309"/>
      <c r="M213" s="309"/>
      <c r="N213" s="309"/>
      <c r="O213" s="309"/>
      <c r="P213" s="309"/>
      <c r="Q213" s="309"/>
      <c r="R213" s="309"/>
      <c r="S213" s="309"/>
      <c r="T213" s="309"/>
      <c r="U213" s="309"/>
      <c r="V213" s="309"/>
      <c r="W213" s="309"/>
    </row>
    <row r="214" spans="6:23" x14ac:dyDescent="0.25">
      <c r="F214" s="307"/>
      <c r="G214" s="309"/>
      <c r="H214" s="309"/>
      <c r="I214" s="309"/>
      <c r="J214" s="309"/>
      <c r="K214" s="309"/>
      <c r="L214" s="309"/>
      <c r="M214" s="309"/>
      <c r="N214" s="309"/>
      <c r="O214" s="309"/>
      <c r="P214" s="309"/>
      <c r="Q214" s="309"/>
      <c r="R214" s="309"/>
      <c r="S214" s="309"/>
      <c r="T214" s="309"/>
      <c r="U214" s="309"/>
      <c r="V214" s="309"/>
      <c r="W214" s="309"/>
    </row>
    <row r="215" spans="6:23" x14ac:dyDescent="0.25">
      <c r="F215" s="307"/>
      <c r="G215" s="309"/>
      <c r="H215" s="309"/>
      <c r="I215" s="309"/>
      <c r="J215" s="309"/>
      <c r="K215" s="309"/>
      <c r="L215" s="309"/>
      <c r="M215" s="309"/>
      <c r="N215" s="309"/>
      <c r="O215" s="309"/>
      <c r="P215" s="309"/>
      <c r="Q215" s="309"/>
      <c r="R215" s="309"/>
      <c r="S215" s="309"/>
      <c r="T215" s="309"/>
      <c r="U215" s="309"/>
      <c r="V215" s="309"/>
      <c r="W215" s="309"/>
    </row>
    <row r="216" spans="6:23" x14ac:dyDescent="0.25">
      <c r="F216" s="307"/>
      <c r="G216" s="309"/>
      <c r="H216" s="309"/>
      <c r="I216" s="309"/>
      <c r="J216" s="309"/>
      <c r="K216" s="309"/>
      <c r="L216" s="309"/>
      <c r="M216" s="309"/>
      <c r="N216" s="309"/>
      <c r="O216" s="309"/>
      <c r="P216" s="309"/>
      <c r="Q216" s="309"/>
      <c r="R216" s="309"/>
      <c r="S216" s="309"/>
      <c r="T216" s="309"/>
      <c r="U216" s="309"/>
      <c r="V216" s="309"/>
      <c r="W216" s="309"/>
    </row>
    <row r="217" spans="6:23" x14ac:dyDescent="0.25">
      <c r="F217" s="307"/>
      <c r="G217" s="309"/>
      <c r="H217" s="309"/>
      <c r="I217" s="309"/>
      <c r="J217" s="309"/>
      <c r="K217" s="309"/>
      <c r="L217" s="309"/>
      <c r="M217" s="309"/>
      <c r="N217" s="309"/>
      <c r="O217" s="309"/>
      <c r="P217" s="309"/>
      <c r="Q217" s="309"/>
      <c r="R217" s="309"/>
      <c r="S217" s="309"/>
      <c r="T217" s="309"/>
      <c r="U217" s="309"/>
      <c r="V217" s="309"/>
      <c r="W217" s="309"/>
    </row>
    <row r="218" spans="6:23" x14ac:dyDescent="0.25">
      <c r="F218" s="307"/>
      <c r="G218" s="309"/>
      <c r="H218" s="309"/>
      <c r="I218" s="309"/>
      <c r="J218" s="309"/>
      <c r="K218" s="309"/>
      <c r="L218" s="309"/>
      <c r="M218" s="309"/>
      <c r="N218" s="309"/>
      <c r="O218" s="309"/>
      <c r="P218" s="309"/>
      <c r="Q218" s="309"/>
      <c r="R218" s="309"/>
      <c r="S218" s="309"/>
      <c r="T218" s="309"/>
      <c r="U218" s="309"/>
      <c r="V218" s="309"/>
      <c r="W218" s="309"/>
    </row>
    <row r="219" spans="6:23" x14ac:dyDescent="0.25">
      <c r="F219" s="307"/>
      <c r="G219" s="309"/>
      <c r="H219" s="309"/>
      <c r="I219" s="309"/>
      <c r="J219" s="309"/>
      <c r="K219" s="309"/>
      <c r="L219" s="309"/>
      <c r="M219" s="309"/>
      <c r="N219" s="309"/>
      <c r="O219" s="309"/>
      <c r="P219" s="309"/>
      <c r="Q219" s="309"/>
      <c r="R219" s="309"/>
      <c r="S219" s="309"/>
      <c r="T219" s="309"/>
      <c r="U219" s="309"/>
      <c r="V219" s="309"/>
      <c r="W219" s="309"/>
    </row>
    <row r="220" spans="6:23" x14ac:dyDescent="0.25">
      <c r="F220" s="307"/>
      <c r="G220" s="309"/>
      <c r="H220" s="309"/>
      <c r="I220" s="309"/>
      <c r="J220" s="309"/>
      <c r="K220" s="309"/>
      <c r="L220" s="309"/>
      <c r="M220" s="309"/>
      <c r="N220" s="309"/>
      <c r="O220" s="309"/>
      <c r="P220" s="309"/>
      <c r="Q220" s="309"/>
      <c r="R220" s="309"/>
      <c r="S220" s="309"/>
      <c r="T220" s="309"/>
      <c r="U220" s="309"/>
      <c r="V220" s="309"/>
      <c r="W220" s="309"/>
    </row>
    <row r="221" spans="6:23" x14ac:dyDescent="0.25">
      <c r="F221" s="307"/>
      <c r="G221" s="309"/>
      <c r="H221" s="309"/>
      <c r="I221" s="309"/>
      <c r="J221" s="309"/>
      <c r="K221" s="309"/>
      <c r="L221" s="309"/>
      <c r="M221" s="309"/>
      <c r="N221" s="309"/>
      <c r="O221" s="309"/>
      <c r="P221" s="309"/>
      <c r="Q221" s="309"/>
      <c r="R221" s="309"/>
      <c r="S221" s="309"/>
      <c r="T221" s="309"/>
      <c r="U221" s="309"/>
      <c r="V221" s="309"/>
      <c r="W221" s="309"/>
    </row>
    <row r="222" spans="6:23" x14ac:dyDescent="0.25">
      <c r="F222" s="307"/>
      <c r="G222" s="309"/>
      <c r="H222" s="309"/>
      <c r="I222" s="309"/>
      <c r="J222" s="309"/>
      <c r="K222" s="309"/>
      <c r="L222" s="309"/>
      <c r="M222" s="309"/>
      <c r="N222" s="309"/>
      <c r="O222" s="309"/>
      <c r="P222" s="309"/>
      <c r="Q222" s="309"/>
      <c r="R222" s="309"/>
      <c r="S222" s="309"/>
      <c r="T222" s="309"/>
      <c r="U222" s="309"/>
      <c r="V222" s="309"/>
      <c r="W222" s="309"/>
    </row>
    <row r="223" spans="6:23" x14ac:dyDescent="0.25">
      <c r="F223" s="307"/>
      <c r="G223" s="309"/>
      <c r="H223" s="309"/>
      <c r="I223" s="309"/>
      <c r="J223" s="309"/>
      <c r="K223" s="309"/>
      <c r="L223" s="309"/>
      <c r="M223" s="309"/>
      <c r="N223" s="309"/>
      <c r="O223" s="309"/>
      <c r="P223" s="309"/>
      <c r="Q223" s="309"/>
      <c r="R223" s="309"/>
      <c r="S223" s="309"/>
      <c r="T223" s="309"/>
      <c r="U223" s="309"/>
      <c r="V223" s="309"/>
      <c r="W223" s="309"/>
    </row>
    <row r="224" spans="6:23" x14ac:dyDescent="0.25">
      <c r="F224" s="307"/>
      <c r="G224" s="309"/>
      <c r="H224" s="309"/>
      <c r="I224" s="309"/>
      <c r="J224" s="309"/>
      <c r="K224" s="309"/>
      <c r="L224" s="309"/>
      <c r="M224" s="309"/>
      <c r="N224" s="309"/>
      <c r="O224" s="309"/>
      <c r="P224" s="309"/>
      <c r="Q224" s="309"/>
      <c r="R224" s="309"/>
      <c r="S224" s="309"/>
      <c r="T224" s="309"/>
      <c r="U224" s="309"/>
      <c r="V224" s="309"/>
      <c r="W224" s="309"/>
    </row>
    <row r="225" spans="6:23" x14ac:dyDescent="0.25">
      <c r="F225" s="307"/>
      <c r="G225" s="309"/>
      <c r="H225" s="309"/>
      <c r="I225" s="309"/>
      <c r="J225" s="309"/>
      <c r="K225" s="309"/>
      <c r="L225" s="309"/>
      <c r="M225" s="309"/>
      <c r="N225" s="309"/>
      <c r="O225" s="309"/>
      <c r="P225" s="309"/>
      <c r="Q225" s="309"/>
      <c r="R225" s="309"/>
      <c r="S225" s="309"/>
      <c r="T225" s="309"/>
      <c r="U225" s="309"/>
      <c r="V225" s="309"/>
      <c r="W225" s="309"/>
    </row>
    <row r="226" spans="6:23" x14ac:dyDescent="0.25">
      <c r="F226" s="307"/>
      <c r="G226" s="309"/>
      <c r="H226" s="309"/>
      <c r="I226" s="309"/>
      <c r="J226" s="309"/>
      <c r="K226" s="309"/>
      <c r="L226" s="309"/>
      <c r="M226" s="309"/>
      <c r="N226" s="309"/>
      <c r="O226" s="309"/>
      <c r="P226" s="309"/>
      <c r="Q226" s="309"/>
      <c r="R226" s="309"/>
      <c r="S226" s="309"/>
      <c r="T226" s="309"/>
      <c r="U226" s="309"/>
      <c r="V226" s="309"/>
      <c r="W226" s="309"/>
    </row>
    <row r="227" spans="6:23" x14ac:dyDescent="0.25">
      <c r="F227" s="307"/>
      <c r="G227" s="309"/>
      <c r="H227" s="309"/>
      <c r="I227" s="309"/>
      <c r="J227" s="309"/>
      <c r="K227" s="309"/>
      <c r="L227" s="309"/>
      <c r="M227" s="309"/>
      <c r="N227" s="309"/>
      <c r="O227" s="309"/>
      <c r="P227" s="309"/>
      <c r="Q227" s="309"/>
      <c r="R227" s="309"/>
      <c r="S227" s="309"/>
      <c r="T227" s="309"/>
      <c r="U227" s="309"/>
      <c r="V227" s="309"/>
      <c r="W227" s="309"/>
    </row>
    <row r="228" spans="6:23" x14ac:dyDescent="0.25">
      <c r="F228" s="307"/>
      <c r="G228" s="309"/>
      <c r="H228" s="309"/>
      <c r="I228" s="309"/>
      <c r="J228" s="309"/>
      <c r="K228" s="309"/>
      <c r="L228" s="309"/>
      <c r="M228" s="309"/>
      <c r="N228" s="309"/>
      <c r="O228" s="309"/>
      <c r="P228" s="309"/>
      <c r="Q228" s="309"/>
      <c r="R228" s="309"/>
      <c r="S228" s="309"/>
      <c r="T228" s="309"/>
      <c r="U228" s="309"/>
      <c r="V228" s="309"/>
      <c r="W228" s="309"/>
    </row>
    <row r="229" spans="6:23" x14ac:dyDescent="0.25">
      <c r="F229" s="307"/>
      <c r="G229" s="309"/>
      <c r="H229" s="309"/>
      <c r="I229" s="309"/>
      <c r="J229" s="309"/>
      <c r="K229" s="309"/>
      <c r="L229" s="309"/>
      <c r="M229" s="309"/>
      <c r="N229" s="309"/>
      <c r="O229" s="309"/>
      <c r="P229" s="309"/>
      <c r="Q229" s="309"/>
      <c r="R229" s="309"/>
      <c r="S229" s="309"/>
      <c r="T229" s="309"/>
      <c r="U229" s="309"/>
      <c r="V229" s="309"/>
      <c r="W229" s="309"/>
    </row>
    <row r="230" spans="6:23" x14ac:dyDescent="0.25">
      <c r="F230" s="307"/>
      <c r="G230" s="309"/>
      <c r="H230" s="309"/>
      <c r="I230" s="309"/>
      <c r="J230" s="309"/>
      <c r="K230" s="309"/>
      <c r="L230" s="309"/>
      <c r="M230" s="309"/>
      <c r="N230" s="309"/>
      <c r="O230" s="309"/>
      <c r="P230" s="309"/>
      <c r="Q230" s="309"/>
      <c r="R230" s="309"/>
      <c r="S230" s="309"/>
      <c r="T230" s="309"/>
      <c r="U230" s="309"/>
      <c r="V230" s="309"/>
      <c r="W230" s="309"/>
    </row>
    <row r="231" spans="6:23" x14ac:dyDescent="0.25">
      <c r="F231" s="307"/>
      <c r="G231" s="309"/>
      <c r="H231" s="309"/>
      <c r="I231" s="309"/>
      <c r="J231" s="309"/>
      <c r="K231" s="309"/>
      <c r="L231" s="309"/>
      <c r="M231" s="309"/>
      <c r="N231" s="309"/>
      <c r="O231" s="309"/>
      <c r="P231" s="309"/>
      <c r="Q231" s="309"/>
      <c r="R231" s="309"/>
      <c r="S231" s="309"/>
      <c r="T231" s="309"/>
      <c r="U231" s="309"/>
      <c r="V231" s="309"/>
      <c r="W231" s="309"/>
    </row>
    <row r="232" spans="6:23" x14ac:dyDescent="0.25">
      <c r="F232" s="307"/>
      <c r="G232" s="309"/>
      <c r="H232" s="309"/>
      <c r="I232" s="309"/>
      <c r="J232" s="309"/>
      <c r="K232" s="309"/>
      <c r="L232" s="309"/>
      <c r="M232" s="309"/>
      <c r="N232" s="309"/>
      <c r="O232" s="309"/>
      <c r="P232" s="309"/>
      <c r="Q232" s="309"/>
      <c r="R232" s="309"/>
      <c r="S232" s="309"/>
      <c r="T232" s="309"/>
      <c r="U232" s="309"/>
      <c r="V232" s="309"/>
      <c r="W232" s="309"/>
    </row>
    <row r="233" spans="6:23" x14ac:dyDescent="0.25">
      <c r="F233" s="307"/>
      <c r="G233" s="309"/>
      <c r="H233" s="309"/>
      <c r="I233" s="309"/>
      <c r="J233" s="309"/>
      <c r="K233" s="309"/>
      <c r="L233" s="309"/>
      <c r="M233" s="309"/>
      <c r="N233" s="309"/>
      <c r="O233" s="309"/>
      <c r="P233" s="309"/>
      <c r="Q233" s="309"/>
      <c r="R233" s="309"/>
      <c r="S233" s="309"/>
      <c r="T233" s="309"/>
      <c r="U233" s="309"/>
      <c r="V233" s="309"/>
      <c r="W233" s="309"/>
    </row>
    <row r="234" spans="6:23" x14ac:dyDescent="0.25">
      <c r="F234" s="307"/>
      <c r="G234" s="309"/>
      <c r="H234" s="309"/>
      <c r="I234" s="309"/>
      <c r="J234" s="309"/>
      <c r="K234" s="309"/>
      <c r="L234" s="309"/>
      <c r="M234" s="309"/>
      <c r="N234" s="309"/>
      <c r="O234" s="309"/>
      <c r="P234" s="309"/>
      <c r="Q234" s="309"/>
      <c r="R234" s="309"/>
      <c r="S234" s="309"/>
      <c r="T234" s="309"/>
      <c r="U234" s="309"/>
      <c r="V234" s="309"/>
      <c r="W234" s="309"/>
    </row>
    <row r="235" spans="6:23" x14ac:dyDescent="0.25">
      <c r="F235" s="307"/>
      <c r="G235" s="309"/>
      <c r="H235" s="309"/>
      <c r="I235" s="309"/>
      <c r="J235" s="309"/>
      <c r="K235" s="309"/>
      <c r="L235" s="309"/>
      <c r="M235" s="309"/>
      <c r="N235" s="309"/>
      <c r="O235" s="309"/>
      <c r="P235" s="309"/>
      <c r="Q235" s="309"/>
      <c r="R235" s="309"/>
      <c r="S235" s="309"/>
      <c r="T235" s="309"/>
      <c r="U235" s="309"/>
      <c r="V235" s="309"/>
      <c r="W235" s="309"/>
    </row>
    <row r="236" spans="6:23" x14ac:dyDescent="0.25">
      <c r="F236" s="307"/>
      <c r="G236" s="309"/>
      <c r="H236" s="309"/>
      <c r="I236" s="309"/>
      <c r="J236" s="309"/>
      <c r="K236" s="309"/>
      <c r="L236" s="309"/>
      <c r="M236" s="309"/>
      <c r="N236" s="309"/>
      <c r="O236" s="309"/>
      <c r="P236" s="309"/>
      <c r="Q236" s="309"/>
      <c r="R236" s="309"/>
      <c r="S236" s="309"/>
      <c r="T236" s="309"/>
      <c r="U236" s="309"/>
      <c r="V236" s="309"/>
      <c r="W236" s="309"/>
    </row>
    <row r="237" spans="6:23" x14ac:dyDescent="0.25">
      <c r="F237" s="307"/>
      <c r="G237" s="309"/>
      <c r="H237" s="309"/>
      <c r="I237" s="309"/>
      <c r="J237" s="309"/>
      <c r="K237" s="309"/>
      <c r="L237" s="309"/>
      <c r="M237" s="309"/>
      <c r="N237" s="309"/>
      <c r="O237" s="309"/>
      <c r="P237" s="309"/>
      <c r="Q237" s="309"/>
      <c r="R237" s="309"/>
      <c r="S237" s="309"/>
      <c r="T237" s="309"/>
      <c r="U237" s="309"/>
      <c r="V237" s="309"/>
      <c r="W237" s="309"/>
    </row>
    <row r="238" spans="6:23" x14ac:dyDescent="0.25">
      <c r="F238" s="307"/>
      <c r="G238" s="309"/>
      <c r="H238" s="309"/>
      <c r="I238" s="309"/>
      <c r="J238" s="309"/>
      <c r="K238" s="309"/>
      <c r="L238" s="309"/>
      <c r="M238" s="309"/>
      <c r="N238" s="309"/>
      <c r="O238" s="309"/>
      <c r="P238" s="309"/>
      <c r="Q238" s="309"/>
      <c r="R238" s="309"/>
      <c r="S238" s="309"/>
      <c r="T238" s="309"/>
      <c r="U238" s="309"/>
      <c r="V238" s="309"/>
      <c r="W238" s="309"/>
    </row>
    <row r="239" spans="6:23" x14ac:dyDescent="0.25">
      <c r="F239" s="307"/>
      <c r="G239" s="309"/>
      <c r="H239" s="309"/>
      <c r="I239" s="309"/>
      <c r="J239" s="309"/>
      <c r="K239" s="309"/>
      <c r="L239" s="309"/>
      <c r="M239" s="309"/>
      <c r="N239" s="309"/>
      <c r="O239" s="309"/>
      <c r="P239" s="309"/>
      <c r="Q239" s="309"/>
      <c r="R239" s="309"/>
      <c r="S239" s="309"/>
      <c r="T239" s="309"/>
      <c r="U239" s="309"/>
      <c r="V239" s="309"/>
      <c r="W239" s="309"/>
    </row>
    <row r="240" spans="6:23" x14ac:dyDescent="0.25">
      <c r="F240" s="307"/>
      <c r="G240" s="309"/>
      <c r="H240" s="309"/>
      <c r="I240" s="309"/>
      <c r="J240" s="309"/>
      <c r="K240" s="309"/>
      <c r="L240" s="309"/>
      <c r="M240" s="309"/>
      <c r="N240" s="309"/>
      <c r="O240" s="309"/>
      <c r="P240" s="309"/>
      <c r="Q240" s="309"/>
      <c r="R240" s="309"/>
      <c r="S240" s="309"/>
      <c r="T240" s="309"/>
      <c r="U240" s="309"/>
      <c r="V240" s="309"/>
      <c r="W240" s="309"/>
    </row>
    <row r="241" spans="6:23" x14ac:dyDescent="0.25">
      <c r="F241" s="307"/>
      <c r="G241" s="309"/>
      <c r="H241" s="309"/>
      <c r="I241" s="309"/>
      <c r="J241" s="309"/>
      <c r="K241" s="309"/>
      <c r="L241" s="309"/>
      <c r="M241" s="309"/>
      <c r="N241" s="309"/>
      <c r="O241" s="309"/>
      <c r="P241" s="309"/>
      <c r="Q241" s="309"/>
      <c r="R241" s="309"/>
      <c r="S241" s="309"/>
      <c r="T241" s="309"/>
      <c r="U241" s="309"/>
      <c r="V241" s="309"/>
      <c r="W241" s="309"/>
    </row>
    <row r="242" spans="6:23" x14ac:dyDescent="0.25">
      <c r="F242" s="307"/>
      <c r="G242" s="309"/>
      <c r="H242" s="309"/>
      <c r="I242" s="309"/>
      <c r="J242" s="309"/>
      <c r="K242" s="309"/>
      <c r="L242" s="309"/>
      <c r="M242" s="309"/>
      <c r="N242" s="309"/>
      <c r="O242" s="309"/>
      <c r="P242" s="309"/>
      <c r="Q242" s="309"/>
      <c r="R242" s="309"/>
      <c r="S242" s="309"/>
      <c r="T242" s="309"/>
      <c r="U242" s="309"/>
      <c r="V242" s="309"/>
      <c r="W242" s="309"/>
    </row>
    <row r="243" spans="6:23" x14ac:dyDescent="0.25">
      <c r="F243" s="307"/>
      <c r="G243" s="309"/>
      <c r="H243" s="309"/>
      <c r="I243" s="309"/>
      <c r="J243" s="309"/>
      <c r="K243" s="309"/>
      <c r="L243" s="309"/>
      <c r="M243" s="309"/>
      <c r="N243" s="309"/>
      <c r="O243" s="309"/>
      <c r="P243" s="309"/>
      <c r="Q243" s="309"/>
      <c r="R243" s="309"/>
      <c r="S243" s="309"/>
      <c r="T243" s="309"/>
      <c r="U243" s="309"/>
      <c r="V243" s="309"/>
      <c r="W243" s="309"/>
    </row>
    <row r="244" spans="6:23" x14ac:dyDescent="0.25">
      <c r="F244" s="307"/>
      <c r="G244" s="309"/>
      <c r="H244" s="309"/>
      <c r="I244" s="309"/>
      <c r="J244" s="309"/>
      <c r="K244" s="309"/>
      <c r="L244" s="309"/>
      <c r="M244" s="309"/>
      <c r="N244" s="309"/>
      <c r="O244" s="309"/>
      <c r="P244" s="309"/>
      <c r="Q244" s="309"/>
      <c r="R244" s="309"/>
      <c r="S244" s="309"/>
      <c r="T244" s="309"/>
      <c r="U244" s="309"/>
      <c r="V244" s="309"/>
      <c r="W244" s="309"/>
    </row>
    <row r="245" spans="6:23" x14ac:dyDescent="0.25">
      <c r="F245" s="307"/>
      <c r="G245" s="309"/>
      <c r="H245" s="309"/>
      <c r="I245" s="309"/>
      <c r="J245" s="309"/>
      <c r="K245" s="309"/>
      <c r="L245" s="309"/>
      <c r="M245" s="309"/>
      <c r="N245" s="309"/>
      <c r="O245" s="309"/>
      <c r="P245" s="309"/>
      <c r="Q245" s="309"/>
      <c r="R245" s="309"/>
      <c r="S245" s="309"/>
      <c r="T245" s="309"/>
      <c r="U245" s="309"/>
      <c r="V245" s="309"/>
      <c r="W245" s="309"/>
    </row>
    <row r="246" spans="6:23" x14ac:dyDescent="0.25">
      <c r="F246" s="307"/>
      <c r="G246" s="309"/>
      <c r="H246" s="309"/>
      <c r="I246" s="309"/>
      <c r="J246" s="309"/>
      <c r="K246" s="309"/>
      <c r="L246" s="309"/>
      <c r="M246" s="309"/>
      <c r="N246" s="309"/>
      <c r="O246" s="309"/>
      <c r="P246" s="309"/>
      <c r="Q246" s="309"/>
      <c r="R246" s="309"/>
      <c r="S246" s="309"/>
      <c r="T246" s="309"/>
      <c r="U246" s="309"/>
      <c r="V246" s="309"/>
      <c r="W246" s="309"/>
    </row>
    <row r="247" spans="6:23" x14ac:dyDescent="0.25">
      <c r="F247" s="307"/>
      <c r="G247" s="309"/>
      <c r="H247" s="309"/>
      <c r="I247" s="309"/>
      <c r="J247" s="309"/>
      <c r="K247" s="309"/>
      <c r="L247" s="309"/>
      <c r="M247" s="309"/>
      <c r="N247" s="309"/>
      <c r="O247" s="309"/>
      <c r="P247" s="309"/>
      <c r="Q247" s="309"/>
      <c r="R247" s="309"/>
      <c r="S247" s="309"/>
      <c r="T247" s="309"/>
      <c r="U247" s="309"/>
      <c r="V247" s="309"/>
      <c r="W247" s="309"/>
    </row>
    <row r="248" spans="6:23" x14ac:dyDescent="0.25">
      <c r="F248" s="307"/>
      <c r="G248" s="309"/>
      <c r="H248" s="309"/>
      <c r="I248" s="309"/>
      <c r="J248" s="309"/>
      <c r="K248" s="309"/>
      <c r="L248" s="309"/>
      <c r="M248" s="309"/>
      <c r="N248" s="309"/>
      <c r="O248" s="309"/>
      <c r="P248" s="309"/>
      <c r="Q248" s="309"/>
      <c r="R248" s="309"/>
      <c r="S248" s="309"/>
      <c r="T248" s="309"/>
      <c r="U248" s="309"/>
      <c r="V248" s="309"/>
      <c r="W248" s="309"/>
    </row>
    <row r="249" spans="6:23" x14ac:dyDescent="0.25">
      <c r="F249" s="307"/>
      <c r="G249" s="309"/>
      <c r="H249" s="309"/>
      <c r="I249" s="309"/>
      <c r="J249" s="309"/>
      <c r="K249" s="309"/>
      <c r="L249" s="309"/>
      <c r="M249" s="309"/>
      <c r="N249" s="309"/>
      <c r="O249" s="309"/>
      <c r="P249" s="309"/>
      <c r="Q249" s="309"/>
      <c r="R249" s="309"/>
      <c r="S249" s="309"/>
      <c r="T249" s="309"/>
      <c r="U249" s="309"/>
      <c r="V249" s="309"/>
      <c r="W249" s="309"/>
    </row>
    <row r="250" spans="6:23" x14ac:dyDescent="0.25">
      <c r="F250" s="307"/>
      <c r="G250" s="309"/>
      <c r="H250" s="309"/>
      <c r="I250" s="309"/>
      <c r="J250" s="309"/>
      <c r="K250" s="309"/>
      <c r="L250" s="309"/>
      <c r="M250" s="309"/>
      <c r="N250" s="309"/>
      <c r="O250" s="309"/>
      <c r="P250" s="309"/>
      <c r="Q250" s="309"/>
      <c r="R250" s="309"/>
      <c r="S250" s="309"/>
      <c r="T250" s="309"/>
      <c r="U250" s="309"/>
      <c r="V250" s="309"/>
      <c r="W250" s="309"/>
    </row>
    <row r="251" spans="6:23" x14ac:dyDescent="0.25">
      <c r="F251" s="307"/>
      <c r="G251" s="309"/>
      <c r="H251" s="309"/>
      <c r="I251" s="309"/>
      <c r="J251" s="309"/>
      <c r="K251" s="309"/>
      <c r="L251" s="309"/>
      <c r="M251" s="309"/>
      <c r="N251" s="309"/>
      <c r="O251" s="309"/>
      <c r="P251" s="309"/>
      <c r="Q251" s="309"/>
      <c r="R251" s="309"/>
      <c r="S251" s="309"/>
      <c r="T251" s="309"/>
      <c r="U251" s="309"/>
      <c r="V251" s="309"/>
      <c r="W251" s="309"/>
    </row>
    <row r="252" spans="6:23" x14ac:dyDescent="0.25">
      <c r="F252" s="307"/>
      <c r="G252" s="309"/>
      <c r="H252" s="309"/>
      <c r="I252" s="309"/>
      <c r="J252" s="309"/>
      <c r="K252" s="309"/>
      <c r="L252" s="309"/>
      <c r="M252" s="309"/>
      <c r="N252" s="309"/>
      <c r="O252" s="309"/>
      <c r="P252" s="309"/>
      <c r="Q252" s="309"/>
      <c r="R252" s="309"/>
      <c r="S252" s="309"/>
      <c r="T252" s="309"/>
      <c r="U252" s="309"/>
      <c r="V252" s="309"/>
      <c r="W252" s="309"/>
    </row>
    <row r="253" spans="6:23" x14ac:dyDescent="0.25">
      <c r="F253" s="307"/>
      <c r="G253" s="309"/>
      <c r="H253" s="309"/>
      <c r="I253" s="309"/>
      <c r="J253" s="309"/>
      <c r="K253" s="309"/>
      <c r="L253" s="309"/>
      <c r="M253" s="309"/>
      <c r="N253" s="309"/>
      <c r="O253" s="309"/>
      <c r="P253" s="309"/>
      <c r="Q253" s="309"/>
      <c r="R253" s="309"/>
      <c r="S253" s="309"/>
      <c r="T253" s="309"/>
      <c r="U253" s="309"/>
      <c r="V253" s="309"/>
      <c r="W253" s="309"/>
    </row>
    <row r="254" spans="6:23" x14ac:dyDescent="0.25">
      <c r="F254" s="307"/>
      <c r="G254" s="309"/>
      <c r="H254" s="309"/>
      <c r="I254" s="309"/>
      <c r="J254" s="309"/>
      <c r="K254" s="309"/>
      <c r="L254" s="309"/>
      <c r="M254" s="309"/>
      <c r="N254" s="309"/>
      <c r="O254" s="309"/>
      <c r="P254" s="309"/>
      <c r="Q254" s="309"/>
      <c r="R254" s="309"/>
      <c r="S254" s="309"/>
      <c r="T254" s="309"/>
      <c r="U254" s="309"/>
      <c r="V254" s="309"/>
      <c r="W254" s="309"/>
    </row>
    <row r="255" spans="6:23" x14ac:dyDescent="0.25">
      <c r="F255" s="307"/>
      <c r="G255" s="309"/>
      <c r="H255" s="309"/>
      <c r="I255" s="309"/>
      <c r="J255" s="309"/>
      <c r="K255" s="309"/>
      <c r="L255" s="309"/>
      <c r="M255" s="309"/>
      <c r="N255" s="309"/>
      <c r="O255" s="309"/>
      <c r="P255" s="309"/>
      <c r="Q255" s="309"/>
      <c r="R255" s="309"/>
      <c r="S255" s="309"/>
      <c r="T255" s="309"/>
      <c r="U255" s="309"/>
      <c r="V255" s="309"/>
      <c r="W255" s="309"/>
    </row>
    <row r="256" spans="6:23" x14ac:dyDescent="0.25">
      <c r="F256" s="307"/>
      <c r="G256" s="309"/>
      <c r="H256" s="309"/>
      <c r="I256" s="309"/>
      <c r="J256" s="309"/>
      <c r="K256" s="309"/>
      <c r="L256" s="309"/>
      <c r="M256" s="309"/>
      <c r="N256" s="309"/>
      <c r="O256" s="309"/>
      <c r="P256" s="309"/>
      <c r="Q256" s="309"/>
      <c r="R256" s="309"/>
      <c r="S256" s="309"/>
      <c r="T256" s="309"/>
      <c r="U256" s="309"/>
      <c r="V256" s="309"/>
      <c r="W256" s="309"/>
    </row>
    <row r="257" spans="6:23" x14ac:dyDescent="0.25">
      <c r="F257" s="307"/>
      <c r="G257" s="309"/>
      <c r="H257" s="309"/>
      <c r="I257" s="309"/>
      <c r="J257" s="309"/>
      <c r="K257" s="309"/>
      <c r="L257" s="309"/>
      <c r="M257" s="309"/>
      <c r="N257" s="309"/>
      <c r="O257" s="309"/>
      <c r="P257" s="309"/>
      <c r="Q257" s="309"/>
      <c r="R257" s="309"/>
      <c r="S257" s="309"/>
      <c r="T257" s="309"/>
      <c r="U257" s="309"/>
      <c r="V257" s="309"/>
      <c r="W257" s="309"/>
    </row>
    <row r="258" spans="6:23" x14ac:dyDescent="0.25">
      <c r="F258" s="307"/>
      <c r="G258" s="309"/>
      <c r="H258" s="309"/>
      <c r="I258" s="309"/>
      <c r="J258" s="309"/>
      <c r="K258" s="309"/>
      <c r="L258" s="309"/>
      <c r="M258" s="309"/>
      <c r="N258" s="309"/>
      <c r="O258" s="309"/>
      <c r="P258" s="309"/>
      <c r="Q258" s="309"/>
      <c r="R258" s="309"/>
      <c r="S258" s="309"/>
      <c r="T258" s="309"/>
      <c r="U258" s="309"/>
      <c r="V258" s="309"/>
      <c r="W258" s="309"/>
    </row>
    <row r="259" spans="6:23" x14ac:dyDescent="0.25">
      <c r="F259" s="307"/>
      <c r="G259" s="309"/>
      <c r="H259" s="309"/>
      <c r="I259" s="309"/>
      <c r="J259" s="309"/>
      <c r="K259" s="309"/>
      <c r="L259" s="309"/>
      <c r="M259" s="309"/>
      <c r="N259" s="309"/>
      <c r="O259" s="309"/>
      <c r="P259" s="309"/>
      <c r="Q259" s="309"/>
      <c r="R259" s="309"/>
      <c r="S259" s="309"/>
      <c r="T259" s="309"/>
      <c r="U259" s="309"/>
      <c r="V259" s="309"/>
      <c r="W259" s="309"/>
    </row>
    <row r="260" spans="6:23" x14ac:dyDescent="0.25">
      <c r="F260" s="307"/>
      <c r="G260" s="309"/>
      <c r="H260" s="309"/>
      <c r="I260" s="309"/>
      <c r="J260" s="309"/>
      <c r="K260" s="309"/>
      <c r="L260" s="309"/>
      <c r="M260" s="309"/>
      <c r="N260" s="309"/>
      <c r="O260" s="309"/>
      <c r="P260" s="309"/>
      <c r="Q260" s="309"/>
      <c r="R260" s="309"/>
      <c r="S260" s="309"/>
      <c r="T260" s="309"/>
      <c r="U260" s="309"/>
      <c r="V260" s="309"/>
      <c r="W260" s="309"/>
    </row>
    <row r="261" spans="6:23" x14ac:dyDescent="0.25">
      <c r="F261" s="307"/>
      <c r="G261" s="309"/>
      <c r="H261" s="309"/>
      <c r="I261" s="309"/>
      <c r="J261" s="309"/>
      <c r="K261" s="309"/>
      <c r="L261" s="309"/>
      <c r="M261" s="309"/>
      <c r="N261" s="309"/>
      <c r="O261" s="309"/>
      <c r="P261" s="309"/>
      <c r="Q261" s="309"/>
      <c r="R261" s="309"/>
      <c r="S261" s="309"/>
      <c r="T261" s="309"/>
      <c r="U261" s="309"/>
      <c r="V261" s="309"/>
      <c r="W261" s="309"/>
    </row>
    <row r="262" spans="6:23" x14ac:dyDescent="0.25">
      <c r="F262" s="307"/>
      <c r="G262" s="309"/>
      <c r="H262" s="309"/>
      <c r="I262" s="309"/>
      <c r="J262" s="309"/>
      <c r="K262" s="309"/>
      <c r="L262" s="309"/>
      <c r="M262" s="309"/>
      <c r="N262" s="309"/>
      <c r="O262" s="309"/>
      <c r="P262" s="309"/>
      <c r="Q262" s="309"/>
      <c r="R262" s="309"/>
      <c r="S262" s="309"/>
      <c r="T262" s="309"/>
      <c r="U262" s="309"/>
      <c r="V262" s="309"/>
      <c r="W262" s="309"/>
    </row>
    <row r="263" spans="6:23" x14ac:dyDescent="0.25">
      <c r="F263" s="307"/>
      <c r="G263" s="309"/>
      <c r="H263" s="309"/>
      <c r="I263" s="309"/>
      <c r="J263" s="309"/>
      <c r="K263" s="309"/>
      <c r="L263" s="309"/>
      <c r="M263" s="309"/>
      <c r="N263" s="309"/>
      <c r="O263" s="309"/>
      <c r="P263" s="309"/>
      <c r="Q263" s="309"/>
      <c r="R263" s="309"/>
      <c r="S263" s="309"/>
      <c r="T263" s="309"/>
      <c r="U263" s="309"/>
      <c r="V263" s="309"/>
      <c r="W263" s="309"/>
    </row>
    <row r="264" spans="6:23" x14ac:dyDescent="0.25">
      <c r="F264" s="307"/>
      <c r="G264" s="309"/>
      <c r="H264" s="309"/>
      <c r="I264" s="309"/>
      <c r="J264" s="309"/>
      <c r="K264" s="309"/>
      <c r="L264" s="309"/>
      <c r="M264" s="309"/>
      <c r="N264" s="309"/>
      <c r="O264" s="309"/>
      <c r="P264" s="309"/>
      <c r="Q264" s="309"/>
      <c r="R264" s="309"/>
      <c r="S264" s="309"/>
      <c r="T264" s="309"/>
      <c r="U264" s="309"/>
      <c r="V264" s="309"/>
      <c r="W264" s="309"/>
    </row>
    <row r="265" spans="6:23" x14ac:dyDescent="0.25">
      <c r="F265" s="307"/>
      <c r="G265" s="309"/>
      <c r="H265" s="309"/>
      <c r="I265" s="309"/>
      <c r="J265" s="309"/>
      <c r="K265" s="309"/>
      <c r="L265" s="309"/>
      <c r="M265" s="309"/>
      <c r="N265" s="309"/>
      <c r="O265" s="309"/>
      <c r="P265" s="309"/>
      <c r="Q265" s="309"/>
      <c r="R265" s="309"/>
      <c r="S265" s="309"/>
      <c r="T265" s="309"/>
      <c r="U265" s="309"/>
      <c r="V265" s="309"/>
      <c r="W265" s="309"/>
    </row>
    <row r="266" spans="6:23" x14ac:dyDescent="0.25">
      <c r="F266" s="307"/>
      <c r="G266" s="309"/>
      <c r="H266" s="309"/>
      <c r="I266" s="309"/>
      <c r="J266" s="309"/>
      <c r="K266" s="309"/>
      <c r="L266" s="309"/>
      <c r="M266" s="309"/>
      <c r="N266" s="309"/>
      <c r="O266" s="309"/>
      <c r="P266" s="309"/>
      <c r="Q266" s="309"/>
      <c r="R266" s="309"/>
      <c r="S266" s="309"/>
      <c r="T266" s="309"/>
      <c r="U266" s="309"/>
      <c r="V266" s="309"/>
      <c r="W266" s="309"/>
    </row>
    <row r="267" spans="6:23" x14ac:dyDescent="0.25">
      <c r="F267" s="307"/>
      <c r="G267" s="309"/>
      <c r="H267" s="309"/>
      <c r="I267" s="309"/>
      <c r="J267" s="309"/>
      <c r="K267" s="309"/>
      <c r="L267" s="309"/>
      <c r="M267" s="309"/>
      <c r="N267" s="309"/>
      <c r="O267" s="309"/>
      <c r="P267" s="309"/>
      <c r="Q267" s="309"/>
      <c r="R267" s="309"/>
      <c r="S267" s="309"/>
      <c r="T267" s="309"/>
      <c r="U267" s="309"/>
      <c r="V267" s="309"/>
      <c r="W267" s="309"/>
    </row>
    <row r="268" spans="6:23" x14ac:dyDescent="0.25">
      <c r="F268" s="307"/>
      <c r="G268" s="309"/>
      <c r="H268" s="309"/>
      <c r="I268" s="309"/>
      <c r="J268" s="309"/>
      <c r="K268" s="309"/>
      <c r="L268" s="309"/>
      <c r="M268" s="309"/>
      <c r="N268" s="309"/>
      <c r="O268" s="309"/>
      <c r="P268" s="309"/>
      <c r="Q268" s="309"/>
      <c r="R268" s="309"/>
      <c r="S268" s="309"/>
      <c r="T268" s="309"/>
      <c r="U268" s="309"/>
      <c r="V268" s="309"/>
      <c r="W268" s="309"/>
    </row>
    <row r="269" spans="6:23" x14ac:dyDescent="0.25">
      <c r="F269" s="307"/>
      <c r="G269" s="309"/>
      <c r="H269" s="309"/>
      <c r="I269" s="309"/>
      <c r="J269" s="309"/>
      <c r="K269" s="309"/>
      <c r="L269" s="309"/>
      <c r="M269" s="309"/>
      <c r="N269" s="309"/>
      <c r="O269" s="309"/>
      <c r="P269" s="309"/>
      <c r="Q269" s="309"/>
      <c r="R269" s="309"/>
      <c r="S269" s="309"/>
      <c r="T269" s="309"/>
      <c r="U269" s="309"/>
      <c r="V269" s="309"/>
      <c r="W269" s="309"/>
    </row>
    <row r="270" spans="6:23" x14ac:dyDescent="0.25">
      <c r="F270" s="307"/>
      <c r="G270" s="309"/>
      <c r="H270" s="309"/>
      <c r="I270" s="309"/>
      <c r="J270" s="309"/>
      <c r="K270" s="309"/>
      <c r="L270" s="309"/>
      <c r="M270" s="309"/>
      <c r="N270" s="309"/>
      <c r="O270" s="309"/>
      <c r="P270" s="309"/>
      <c r="Q270" s="309"/>
      <c r="R270" s="309"/>
      <c r="S270" s="309"/>
      <c r="T270" s="309"/>
      <c r="U270" s="309"/>
      <c r="V270" s="309"/>
      <c r="W270" s="309"/>
    </row>
    <row r="271" spans="6:23" x14ac:dyDescent="0.25">
      <c r="F271" s="307"/>
      <c r="G271" s="309"/>
      <c r="H271" s="309"/>
      <c r="I271" s="309"/>
      <c r="J271" s="309"/>
      <c r="K271" s="309"/>
      <c r="L271" s="309"/>
      <c r="M271" s="309"/>
      <c r="N271" s="309"/>
      <c r="O271" s="309"/>
      <c r="P271" s="309"/>
      <c r="Q271" s="309"/>
      <c r="R271" s="309"/>
      <c r="S271" s="309"/>
      <c r="T271" s="309"/>
      <c r="U271" s="309"/>
      <c r="V271" s="309"/>
      <c r="W271" s="309"/>
    </row>
    <row r="272" spans="6:23" x14ac:dyDescent="0.25">
      <c r="F272" s="307"/>
      <c r="G272" s="309"/>
      <c r="H272" s="309"/>
      <c r="I272" s="309"/>
      <c r="J272" s="309"/>
      <c r="K272" s="309"/>
      <c r="L272" s="309"/>
      <c r="M272" s="309"/>
      <c r="N272" s="309"/>
      <c r="O272" s="309"/>
      <c r="P272" s="309"/>
      <c r="Q272" s="309"/>
      <c r="R272" s="309"/>
      <c r="S272" s="309"/>
      <c r="T272" s="309"/>
      <c r="U272" s="309"/>
      <c r="V272" s="309"/>
      <c r="W272" s="309"/>
    </row>
    <row r="273" spans="6:23" x14ac:dyDescent="0.25">
      <c r="F273" s="307"/>
      <c r="G273" s="309"/>
      <c r="H273" s="309"/>
      <c r="I273" s="309"/>
      <c r="J273" s="309"/>
      <c r="K273" s="309"/>
      <c r="L273" s="309"/>
      <c r="M273" s="309"/>
      <c r="N273" s="309"/>
      <c r="O273" s="309"/>
      <c r="P273" s="309"/>
      <c r="Q273" s="309"/>
      <c r="R273" s="309"/>
      <c r="S273" s="309"/>
      <c r="T273" s="309"/>
      <c r="U273" s="309"/>
      <c r="V273" s="309"/>
      <c r="W273" s="309"/>
    </row>
    <row r="274" spans="6:23" x14ac:dyDescent="0.25">
      <c r="F274" s="307"/>
      <c r="G274" s="309"/>
      <c r="H274" s="309"/>
      <c r="I274" s="309"/>
      <c r="J274" s="309"/>
      <c r="K274" s="309"/>
      <c r="L274" s="309"/>
      <c r="M274" s="309"/>
      <c r="N274" s="309"/>
      <c r="O274" s="309"/>
      <c r="P274" s="309"/>
      <c r="Q274" s="309"/>
      <c r="R274" s="309"/>
      <c r="S274" s="309"/>
      <c r="T274" s="309"/>
      <c r="U274" s="309"/>
      <c r="V274" s="309"/>
      <c r="W274" s="309"/>
    </row>
    <row r="275" spans="6:23" x14ac:dyDescent="0.25">
      <c r="F275" s="307"/>
      <c r="G275" s="309"/>
      <c r="H275" s="309"/>
      <c r="I275" s="309"/>
      <c r="J275" s="309"/>
      <c r="K275" s="309"/>
      <c r="L275" s="309"/>
      <c r="M275" s="309"/>
      <c r="N275" s="309"/>
      <c r="O275" s="309"/>
      <c r="P275" s="309"/>
      <c r="Q275" s="309"/>
      <c r="R275" s="309"/>
      <c r="S275" s="309"/>
      <c r="T275" s="309"/>
      <c r="U275" s="309"/>
      <c r="V275" s="309"/>
      <c r="W275" s="309"/>
    </row>
    <row r="276" spans="6:23" x14ac:dyDescent="0.25">
      <c r="F276" s="307"/>
      <c r="G276" s="309"/>
      <c r="H276" s="309"/>
      <c r="I276" s="309"/>
      <c r="J276" s="309"/>
      <c r="K276" s="309"/>
      <c r="L276" s="309"/>
      <c r="M276" s="309"/>
      <c r="N276" s="309"/>
      <c r="O276" s="309"/>
      <c r="P276" s="309"/>
      <c r="Q276" s="309"/>
      <c r="R276" s="309"/>
      <c r="S276" s="309"/>
      <c r="T276" s="309"/>
      <c r="U276" s="309"/>
      <c r="V276" s="309"/>
      <c r="W276" s="309"/>
    </row>
    <row r="277" spans="6:23" x14ac:dyDescent="0.25">
      <c r="F277" s="307"/>
      <c r="G277" s="309"/>
      <c r="H277" s="309"/>
      <c r="I277" s="309"/>
      <c r="J277" s="309"/>
      <c r="K277" s="309"/>
      <c r="L277" s="309"/>
      <c r="M277" s="309"/>
      <c r="N277" s="309"/>
      <c r="O277" s="309"/>
      <c r="P277" s="309"/>
      <c r="Q277" s="309"/>
      <c r="R277" s="309"/>
      <c r="S277" s="309"/>
      <c r="T277" s="309"/>
      <c r="U277" s="309"/>
      <c r="V277" s="309"/>
      <c r="W277" s="309"/>
    </row>
    <row r="278" spans="6:23" x14ac:dyDescent="0.25">
      <c r="F278" s="307"/>
      <c r="G278" s="309"/>
      <c r="H278" s="309"/>
      <c r="I278" s="309"/>
      <c r="J278" s="309"/>
      <c r="K278" s="309"/>
      <c r="L278" s="309"/>
      <c r="M278" s="309"/>
      <c r="N278" s="309"/>
      <c r="O278" s="309"/>
      <c r="P278" s="309"/>
      <c r="Q278" s="309"/>
      <c r="R278" s="309"/>
      <c r="S278" s="309"/>
      <c r="T278" s="309"/>
      <c r="U278" s="309"/>
      <c r="V278" s="309"/>
      <c r="W278" s="309"/>
    </row>
    <row r="279" spans="6:23" x14ac:dyDescent="0.25">
      <c r="F279" s="307"/>
      <c r="G279" s="309"/>
      <c r="H279" s="309"/>
      <c r="I279" s="309"/>
      <c r="J279" s="309"/>
      <c r="K279" s="309"/>
      <c r="L279" s="309"/>
      <c r="M279" s="309"/>
      <c r="N279" s="309"/>
      <c r="O279" s="309"/>
      <c r="P279" s="309"/>
      <c r="Q279" s="309"/>
      <c r="R279" s="309"/>
      <c r="S279" s="309"/>
      <c r="T279" s="309"/>
      <c r="U279" s="309"/>
      <c r="V279" s="309"/>
      <c r="W279" s="309"/>
    </row>
    <row r="280" spans="6:23" x14ac:dyDescent="0.25">
      <c r="F280" s="307"/>
      <c r="G280" s="309"/>
      <c r="H280" s="309"/>
      <c r="I280" s="309"/>
      <c r="J280" s="309"/>
      <c r="K280" s="309"/>
      <c r="L280" s="309"/>
      <c r="M280" s="309"/>
      <c r="N280" s="309"/>
      <c r="O280" s="309"/>
      <c r="P280" s="309"/>
      <c r="Q280" s="309"/>
      <c r="R280" s="309"/>
      <c r="S280" s="309"/>
      <c r="T280" s="309"/>
      <c r="U280" s="309"/>
      <c r="V280" s="309"/>
      <c r="W280" s="309"/>
    </row>
    <row r="281" spans="6:23" x14ac:dyDescent="0.25">
      <c r="F281" s="307"/>
      <c r="G281" s="309"/>
      <c r="H281" s="309"/>
      <c r="I281" s="309"/>
      <c r="J281" s="309"/>
      <c r="K281" s="309"/>
      <c r="L281" s="309"/>
      <c r="M281" s="309"/>
      <c r="N281" s="309"/>
      <c r="O281" s="309"/>
      <c r="P281" s="309"/>
      <c r="Q281" s="309"/>
      <c r="R281" s="309"/>
      <c r="S281" s="309"/>
      <c r="T281" s="309"/>
      <c r="U281" s="309"/>
      <c r="V281" s="309"/>
      <c r="W281" s="309"/>
    </row>
    <row r="282" spans="6:23" x14ac:dyDescent="0.25">
      <c r="F282" s="307"/>
      <c r="G282" s="309"/>
      <c r="H282" s="309"/>
      <c r="I282" s="309"/>
      <c r="J282" s="309"/>
      <c r="K282" s="309"/>
      <c r="L282" s="309"/>
      <c r="M282" s="309"/>
      <c r="N282" s="309"/>
      <c r="O282" s="309"/>
      <c r="P282" s="309"/>
      <c r="Q282" s="309"/>
      <c r="R282" s="309"/>
      <c r="S282" s="309"/>
      <c r="T282" s="309"/>
      <c r="U282" s="309"/>
      <c r="V282" s="309"/>
      <c r="W282" s="309"/>
    </row>
    <row r="283" spans="6:23" x14ac:dyDescent="0.25">
      <c r="F283" s="307"/>
      <c r="G283" s="309"/>
      <c r="H283" s="309"/>
      <c r="I283" s="309"/>
      <c r="J283" s="309"/>
      <c r="K283" s="309"/>
      <c r="L283" s="309"/>
      <c r="M283" s="309"/>
      <c r="N283" s="309"/>
      <c r="O283" s="309"/>
      <c r="P283" s="309"/>
      <c r="Q283" s="309"/>
      <c r="R283" s="309"/>
      <c r="S283" s="309"/>
      <c r="T283" s="309"/>
      <c r="U283" s="309"/>
      <c r="V283" s="309"/>
      <c r="W283" s="309"/>
    </row>
    <row r="284" spans="6:23" x14ac:dyDescent="0.25">
      <c r="F284" s="307"/>
      <c r="G284" s="309"/>
      <c r="H284" s="309"/>
      <c r="I284" s="309"/>
      <c r="J284" s="309"/>
      <c r="K284" s="309"/>
      <c r="L284" s="309"/>
      <c r="M284" s="309"/>
      <c r="N284" s="309"/>
      <c r="O284" s="309"/>
      <c r="P284" s="309"/>
      <c r="Q284" s="309"/>
      <c r="R284" s="309"/>
      <c r="S284" s="309"/>
      <c r="T284" s="309"/>
      <c r="U284" s="309"/>
      <c r="V284" s="309"/>
      <c r="W284" s="309"/>
    </row>
    <row r="285" spans="6:23" x14ac:dyDescent="0.25">
      <c r="F285" s="307"/>
      <c r="G285" s="309"/>
      <c r="H285" s="309"/>
      <c r="I285" s="309"/>
      <c r="J285" s="309"/>
      <c r="K285" s="309"/>
      <c r="L285" s="309"/>
      <c r="M285" s="309"/>
      <c r="N285" s="309"/>
      <c r="O285" s="309"/>
      <c r="P285" s="309"/>
      <c r="Q285" s="309"/>
      <c r="R285" s="309"/>
      <c r="S285" s="309"/>
      <c r="T285" s="309"/>
      <c r="U285" s="309"/>
      <c r="V285" s="309"/>
      <c r="W285" s="309"/>
    </row>
    <row r="286" spans="6:23" x14ac:dyDescent="0.25">
      <c r="F286" s="307"/>
      <c r="G286" s="309"/>
      <c r="H286" s="309"/>
      <c r="I286" s="309"/>
      <c r="J286" s="309"/>
      <c r="K286" s="309"/>
      <c r="L286" s="309"/>
      <c r="M286" s="309"/>
      <c r="N286" s="309"/>
      <c r="O286" s="309"/>
      <c r="P286" s="309"/>
      <c r="Q286" s="309"/>
      <c r="R286" s="309"/>
      <c r="S286" s="309"/>
      <c r="T286" s="309"/>
      <c r="U286" s="309"/>
      <c r="V286" s="309"/>
      <c r="W286" s="309"/>
    </row>
    <row r="287" spans="6:23" x14ac:dyDescent="0.25">
      <c r="F287" s="307"/>
      <c r="G287" s="309"/>
      <c r="H287" s="309"/>
      <c r="I287" s="309"/>
      <c r="J287" s="309"/>
      <c r="K287" s="309"/>
      <c r="L287" s="309"/>
      <c r="M287" s="309"/>
      <c r="N287" s="309"/>
      <c r="O287" s="309"/>
      <c r="P287" s="309"/>
      <c r="Q287" s="309"/>
      <c r="R287" s="309"/>
      <c r="S287" s="309"/>
      <c r="T287" s="309"/>
      <c r="U287" s="309"/>
      <c r="V287" s="309"/>
      <c r="W287" s="309"/>
    </row>
    <row r="288" spans="6:23" x14ac:dyDescent="0.25">
      <c r="F288" s="307"/>
      <c r="G288" s="309"/>
      <c r="H288" s="309"/>
      <c r="I288" s="309"/>
      <c r="J288" s="309"/>
      <c r="K288" s="309"/>
      <c r="L288" s="309"/>
      <c r="M288" s="309"/>
      <c r="N288" s="309"/>
      <c r="O288" s="309"/>
      <c r="P288" s="309"/>
      <c r="Q288" s="309"/>
      <c r="R288" s="309"/>
      <c r="S288" s="309"/>
      <c r="T288" s="309"/>
      <c r="U288" s="309"/>
      <c r="V288" s="309"/>
      <c r="W288" s="309"/>
    </row>
    <row r="289" spans="6:23" x14ac:dyDescent="0.25">
      <c r="F289" s="307"/>
      <c r="G289" s="309"/>
      <c r="H289" s="309"/>
      <c r="I289" s="309"/>
      <c r="J289" s="309"/>
      <c r="K289" s="309"/>
      <c r="L289" s="309"/>
      <c r="M289" s="309"/>
      <c r="N289" s="309"/>
      <c r="O289" s="309"/>
      <c r="P289" s="309"/>
      <c r="Q289" s="309"/>
      <c r="R289" s="309"/>
      <c r="S289" s="309"/>
      <c r="T289" s="309"/>
      <c r="U289" s="309"/>
      <c r="V289" s="309"/>
      <c r="W289" s="309"/>
    </row>
    <row r="290" spans="6:23" x14ac:dyDescent="0.25">
      <c r="F290" s="307"/>
      <c r="G290" s="309"/>
      <c r="H290" s="309"/>
      <c r="I290" s="309"/>
      <c r="J290" s="309"/>
      <c r="K290" s="309"/>
      <c r="L290" s="309"/>
      <c r="M290" s="309"/>
      <c r="N290" s="309"/>
      <c r="O290" s="309"/>
      <c r="P290" s="309"/>
      <c r="Q290" s="309"/>
      <c r="R290" s="309"/>
      <c r="S290" s="309"/>
      <c r="T290" s="309"/>
      <c r="U290" s="309"/>
      <c r="V290" s="309"/>
      <c r="W290" s="309"/>
    </row>
    <row r="291" spans="6:23" x14ac:dyDescent="0.25">
      <c r="F291" s="307"/>
      <c r="G291" s="309"/>
      <c r="H291" s="309"/>
      <c r="I291" s="309"/>
      <c r="J291" s="309"/>
      <c r="K291" s="309"/>
      <c r="L291" s="309"/>
      <c r="M291" s="309"/>
      <c r="N291" s="309"/>
      <c r="O291" s="309"/>
      <c r="P291" s="309"/>
      <c r="Q291" s="309"/>
      <c r="R291" s="309"/>
      <c r="S291" s="309"/>
      <c r="T291" s="309"/>
      <c r="U291" s="309"/>
      <c r="V291" s="309"/>
      <c r="W291" s="309"/>
    </row>
    <row r="292" spans="6:23" x14ac:dyDescent="0.25">
      <c r="F292" s="307"/>
      <c r="G292" s="309"/>
      <c r="H292" s="309"/>
      <c r="I292" s="309"/>
      <c r="J292" s="309"/>
      <c r="K292" s="309"/>
      <c r="L292" s="309"/>
      <c r="M292" s="309"/>
      <c r="N292" s="309"/>
      <c r="O292" s="309"/>
      <c r="P292" s="309"/>
      <c r="Q292" s="309"/>
      <c r="R292" s="309"/>
      <c r="S292" s="309"/>
      <c r="T292" s="309"/>
      <c r="U292" s="309"/>
      <c r="V292" s="309"/>
      <c r="W292" s="309"/>
    </row>
    <row r="293" spans="6:23" x14ac:dyDescent="0.25">
      <c r="F293" s="307"/>
      <c r="G293" s="309"/>
      <c r="H293" s="309"/>
      <c r="I293" s="309"/>
      <c r="J293" s="309"/>
      <c r="K293" s="309"/>
      <c r="L293" s="309"/>
      <c r="M293" s="309"/>
      <c r="N293" s="309"/>
      <c r="O293" s="309"/>
      <c r="P293" s="309"/>
      <c r="Q293" s="309"/>
      <c r="R293" s="309"/>
      <c r="S293" s="309"/>
      <c r="T293" s="309"/>
      <c r="U293" s="309"/>
      <c r="V293" s="309"/>
      <c r="W293" s="309"/>
    </row>
    <row r="294" spans="6:23" x14ac:dyDescent="0.25">
      <c r="F294" s="307"/>
      <c r="G294" s="309"/>
      <c r="H294" s="309"/>
      <c r="I294" s="309"/>
      <c r="J294" s="309"/>
      <c r="K294" s="309"/>
      <c r="L294" s="309"/>
      <c r="M294" s="309"/>
      <c r="N294" s="309"/>
      <c r="O294" s="309"/>
      <c r="P294" s="309"/>
      <c r="Q294" s="309"/>
      <c r="R294" s="309"/>
      <c r="S294" s="309"/>
      <c r="T294" s="309"/>
      <c r="U294" s="309"/>
      <c r="V294" s="309"/>
      <c r="W294" s="309"/>
    </row>
    <row r="295" spans="6:23" x14ac:dyDescent="0.25">
      <c r="F295" s="307"/>
      <c r="G295" s="309"/>
      <c r="H295" s="309"/>
      <c r="I295" s="309"/>
      <c r="J295" s="309"/>
      <c r="K295" s="309"/>
      <c r="L295" s="309"/>
      <c r="M295" s="309"/>
      <c r="N295" s="309"/>
      <c r="O295" s="309"/>
      <c r="P295" s="309"/>
      <c r="Q295" s="309"/>
      <c r="R295" s="309"/>
      <c r="S295" s="309"/>
      <c r="T295" s="309"/>
      <c r="U295" s="309"/>
      <c r="V295" s="309"/>
      <c r="W295" s="309"/>
    </row>
    <row r="296" spans="6:23" x14ac:dyDescent="0.25">
      <c r="F296" s="307"/>
      <c r="G296" s="309"/>
      <c r="H296" s="309"/>
      <c r="I296" s="309"/>
      <c r="J296" s="309"/>
      <c r="K296" s="309"/>
      <c r="L296" s="309"/>
      <c r="M296" s="309"/>
      <c r="N296" s="309"/>
      <c r="O296" s="309"/>
      <c r="P296" s="309"/>
      <c r="Q296" s="309"/>
      <c r="R296" s="309"/>
      <c r="S296" s="309"/>
      <c r="T296" s="309"/>
      <c r="U296" s="309"/>
      <c r="V296" s="309"/>
      <c r="W296" s="309"/>
    </row>
    <row r="297" spans="6:23" x14ac:dyDescent="0.25">
      <c r="F297" s="307"/>
      <c r="G297" s="309"/>
      <c r="H297" s="309"/>
      <c r="I297" s="309"/>
      <c r="J297" s="309"/>
      <c r="K297" s="309"/>
      <c r="L297" s="309"/>
      <c r="M297" s="309"/>
      <c r="N297" s="309"/>
      <c r="O297" s="309"/>
      <c r="P297" s="309"/>
      <c r="Q297" s="309"/>
      <c r="R297" s="309"/>
      <c r="S297" s="309"/>
      <c r="T297" s="309"/>
      <c r="U297" s="309"/>
      <c r="V297" s="309"/>
      <c r="W297" s="309"/>
    </row>
    <row r="298" spans="6:23" x14ac:dyDescent="0.25">
      <c r="F298" s="307"/>
      <c r="G298" s="309"/>
      <c r="H298" s="309"/>
      <c r="I298" s="309"/>
      <c r="J298" s="309"/>
      <c r="K298" s="309"/>
      <c r="L298" s="309"/>
      <c r="M298" s="309"/>
      <c r="N298" s="309"/>
      <c r="O298" s="309"/>
      <c r="P298" s="309"/>
      <c r="Q298" s="309"/>
      <c r="R298" s="309"/>
      <c r="S298" s="309"/>
      <c r="T298" s="309"/>
      <c r="U298" s="309"/>
      <c r="V298" s="309"/>
      <c r="W298" s="309"/>
    </row>
    <row r="299" spans="6:23" x14ac:dyDescent="0.25">
      <c r="F299" s="307"/>
      <c r="G299" s="309"/>
      <c r="H299" s="309"/>
      <c r="I299" s="309"/>
      <c r="J299" s="309"/>
      <c r="K299" s="309"/>
      <c r="L299" s="309"/>
      <c r="M299" s="309"/>
      <c r="N299" s="309"/>
      <c r="O299" s="309"/>
      <c r="P299" s="309"/>
      <c r="Q299" s="309"/>
      <c r="R299" s="309"/>
      <c r="S299" s="309"/>
      <c r="T299" s="309"/>
      <c r="U299" s="309"/>
      <c r="V299" s="309"/>
      <c r="W299" s="309"/>
    </row>
    <row r="300" spans="6:23" x14ac:dyDescent="0.25">
      <c r="F300" s="307"/>
      <c r="G300" s="309"/>
      <c r="H300" s="309"/>
      <c r="I300" s="309"/>
      <c r="J300" s="309"/>
      <c r="K300" s="309"/>
      <c r="L300" s="309"/>
      <c r="M300" s="309"/>
      <c r="N300" s="309"/>
      <c r="O300" s="309"/>
      <c r="P300" s="309"/>
      <c r="Q300" s="309"/>
      <c r="R300" s="309"/>
      <c r="S300" s="309"/>
      <c r="T300" s="309"/>
      <c r="U300" s="309"/>
      <c r="V300" s="309"/>
      <c r="W300" s="309"/>
    </row>
    <row r="301" spans="6:23" x14ac:dyDescent="0.25">
      <c r="F301" s="307"/>
      <c r="G301" s="309"/>
      <c r="H301" s="309"/>
      <c r="I301" s="309"/>
      <c r="J301" s="309"/>
      <c r="K301" s="309"/>
      <c r="L301" s="309"/>
      <c r="M301" s="309"/>
      <c r="N301" s="309"/>
      <c r="O301" s="309"/>
      <c r="P301" s="309"/>
      <c r="Q301" s="309"/>
      <c r="R301" s="309"/>
      <c r="S301" s="309"/>
      <c r="T301" s="309"/>
      <c r="U301" s="309"/>
      <c r="V301" s="309"/>
      <c r="W301" s="309"/>
    </row>
    <row r="302" spans="6:23" x14ac:dyDescent="0.25">
      <c r="F302" s="307"/>
      <c r="G302" s="309"/>
      <c r="H302" s="309"/>
      <c r="I302" s="309"/>
      <c r="J302" s="309"/>
      <c r="K302" s="309"/>
      <c r="L302" s="309"/>
      <c r="M302" s="309"/>
      <c r="N302" s="309"/>
      <c r="O302" s="309"/>
      <c r="P302" s="309"/>
      <c r="Q302" s="309"/>
      <c r="R302" s="309"/>
      <c r="S302" s="309"/>
      <c r="T302" s="309"/>
      <c r="U302" s="309"/>
      <c r="V302" s="309"/>
      <c r="W302" s="309"/>
    </row>
    <row r="303" spans="6:23" x14ac:dyDescent="0.25">
      <c r="F303" s="307"/>
      <c r="G303" s="309"/>
      <c r="H303" s="309"/>
      <c r="I303" s="309"/>
      <c r="J303" s="309"/>
      <c r="K303" s="309"/>
      <c r="L303" s="309"/>
      <c r="M303" s="309"/>
      <c r="N303" s="309"/>
      <c r="O303" s="309"/>
      <c r="P303" s="309"/>
      <c r="Q303" s="309"/>
      <c r="R303" s="309"/>
      <c r="S303" s="309"/>
      <c r="T303" s="309"/>
      <c r="U303" s="309"/>
      <c r="V303" s="309"/>
      <c r="W303" s="309"/>
    </row>
    <row r="304" spans="6:23" x14ac:dyDescent="0.25">
      <c r="F304" s="307"/>
      <c r="G304" s="309"/>
      <c r="H304" s="309"/>
      <c r="I304" s="309"/>
      <c r="J304" s="309"/>
      <c r="K304" s="309"/>
      <c r="L304" s="309"/>
      <c r="M304" s="309"/>
      <c r="N304" s="309"/>
      <c r="O304" s="309"/>
      <c r="P304" s="309"/>
      <c r="Q304" s="309"/>
      <c r="R304" s="309"/>
      <c r="S304" s="309"/>
      <c r="T304" s="309"/>
      <c r="U304" s="309"/>
      <c r="V304" s="309"/>
      <c r="W304" s="309"/>
    </row>
    <row r="305" spans="6:23" x14ac:dyDescent="0.25">
      <c r="F305" s="307"/>
      <c r="G305" s="309"/>
      <c r="H305" s="309"/>
      <c r="I305" s="309"/>
      <c r="J305" s="309"/>
      <c r="K305" s="309"/>
      <c r="L305" s="309"/>
      <c r="M305" s="309"/>
      <c r="N305" s="309"/>
      <c r="O305" s="309"/>
      <c r="P305" s="309"/>
      <c r="Q305" s="309"/>
      <c r="R305" s="309"/>
      <c r="S305" s="309"/>
      <c r="T305" s="309"/>
      <c r="U305" s="309"/>
      <c r="V305" s="309"/>
      <c r="W305" s="309"/>
    </row>
    <row r="306" spans="6:23" x14ac:dyDescent="0.25">
      <c r="F306" s="307"/>
      <c r="G306" s="309"/>
      <c r="H306" s="309"/>
      <c r="I306" s="309"/>
      <c r="J306" s="309"/>
      <c r="K306" s="309"/>
      <c r="L306" s="309"/>
      <c r="M306" s="309"/>
      <c r="N306" s="309"/>
      <c r="O306" s="309"/>
      <c r="P306" s="309"/>
      <c r="Q306" s="309"/>
      <c r="R306" s="309"/>
      <c r="S306" s="309"/>
      <c r="T306" s="309"/>
      <c r="U306" s="309"/>
      <c r="V306" s="309"/>
      <c r="W306" s="309"/>
    </row>
    <row r="307" spans="6:23" x14ac:dyDescent="0.25">
      <c r="F307" s="307"/>
      <c r="G307" s="309"/>
      <c r="H307" s="309"/>
      <c r="I307" s="309"/>
      <c r="J307" s="309"/>
      <c r="K307" s="309"/>
      <c r="L307" s="309"/>
      <c r="M307" s="309"/>
      <c r="N307" s="309"/>
      <c r="O307" s="309"/>
      <c r="P307" s="309"/>
      <c r="Q307" s="309"/>
      <c r="R307" s="309"/>
      <c r="S307" s="309"/>
      <c r="T307" s="309"/>
      <c r="U307" s="309"/>
      <c r="V307" s="309"/>
      <c r="W307" s="309"/>
    </row>
    <row r="308" spans="6:23" x14ac:dyDescent="0.25">
      <c r="F308" s="307"/>
      <c r="G308" s="309"/>
      <c r="H308" s="309"/>
      <c r="I308" s="309"/>
      <c r="J308" s="309"/>
      <c r="K308" s="309"/>
      <c r="L308" s="309"/>
      <c r="M308" s="309"/>
      <c r="N308" s="309"/>
      <c r="O308" s="309"/>
      <c r="P308" s="309"/>
      <c r="Q308" s="309"/>
      <c r="R308" s="309"/>
      <c r="S308" s="309"/>
      <c r="T308" s="309"/>
      <c r="U308" s="309"/>
      <c r="V308" s="309"/>
      <c r="W308" s="309"/>
    </row>
    <row r="309" spans="6:23" x14ac:dyDescent="0.25">
      <c r="F309" s="307"/>
      <c r="G309" s="309"/>
      <c r="H309" s="309"/>
      <c r="I309" s="309"/>
      <c r="J309" s="309"/>
      <c r="K309" s="309"/>
      <c r="L309" s="309"/>
      <c r="M309" s="309"/>
      <c r="N309" s="309"/>
      <c r="O309" s="309"/>
      <c r="P309" s="309"/>
      <c r="Q309" s="309"/>
      <c r="R309" s="309"/>
      <c r="S309" s="309"/>
      <c r="T309" s="309"/>
      <c r="U309" s="309"/>
      <c r="V309" s="309"/>
      <c r="W309" s="309"/>
    </row>
    <row r="310" spans="6:23" x14ac:dyDescent="0.25">
      <c r="F310" s="307"/>
      <c r="G310" s="309"/>
      <c r="H310" s="309"/>
      <c r="I310" s="309"/>
      <c r="J310" s="309"/>
      <c r="K310" s="309"/>
      <c r="L310" s="309"/>
      <c r="M310" s="309"/>
      <c r="N310" s="309"/>
      <c r="O310" s="309"/>
      <c r="P310" s="309"/>
      <c r="Q310" s="309"/>
      <c r="R310" s="309"/>
      <c r="S310" s="309"/>
      <c r="T310" s="309"/>
      <c r="U310" s="309"/>
      <c r="V310" s="309"/>
      <c r="W310" s="309"/>
    </row>
    <row r="311" spans="6:23" x14ac:dyDescent="0.25">
      <c r="F311" s="307"/>
      <c r="G311" s="309"/>
      <c r="H311" s="309"/>
      <c r="I311" s="309"/>
      <c r="J311" s="309"/>
      <c r="K311" s="309"/>
      <c r="L311" s="309"/>
      <c r="M311" s="309"/>
      <c r="N311" s="309"/>
      <c r="O311" s="309"/>
      <c r="P311" s="309"/>
      <c r="Q311" s="309"/>
      <c r="R311" s="309"/>
      <c r="S311" s="309"/>
      <c r="T311" s="309"/>
      <c r="U311" s="309"/>
      <c r="V311" s="309"/>
      <c r="W311" s="309"/>
    </row>
    <row r="312" spans="6:23" x14ac:dyDescent="0.25">
      <c r="F312" s="307"/>
      <c r="G312" s="309"/>
      <c r="H312" s="309"/>
      <c r="I312" s="309"/>
      <c r="J312" s="309"/>
      <c r="K312" s="309"/>
      <c r="L312" s="309"/>
      <c r="M312" s="309"/>
      <c r="N312" s="309"/>
      <c r="O312" s="309"/>
      <c r="P312" s="309"/>
      <c r="Q312" s="309"/>
      <c r="R312" s="309"/>
      <c r="S312" s="309"/>
      <c r="T312" s="309"/>
      <c r="U312" s="309"/>
      <c r="V312" s="309"/>
      <c r="W312" s="309"/>
    </row>
    <row r="313" spans="6:23" x14ac:dyDescent="0.25">
      <c r="F313" s="307"/>
      <c r="G313" s="309"/>
      <c r="H313" s="309"/>
      <c r="I313" s="309"/>
      <c r="J313" s="309"/>
      <c r="K313" s="309"/>
      <c r="L313" s="309"/>
      <c r="M313" s="309"/>
      <c r="N313" s="309"/>
      <c r="O313" s="309"/>
      <c r="P313" s="309"/>
      <c r="Q313" s="309"/>
      <c r="R313" s="309"/>
      <c r="S313" s="309"/>
      <c r="T313" s="309"/>
      <c r="U313" s="309"/>
      <c r="V313" s="309"/>
      <c r="W313" s="309"/>
    </row>
    <row r="314" spans="6:23" x14ac:dyDescent="0.25">
      <c r="F314" s="307"/>
      <c r="G314" s="309"/>
      <c r="H314" s="309"/>
      <c r="I314" s="309"/>
      <c r="J314" s="309"/>
      <c r="K314" s="309"/>
      <c r="L314" s="309"/>
      <c r="M314" s="309"/>
      <c r="N314" s="309"/>
      <c r="O314" s="309"/>
      <c r="P314" s="309"/>
      <c r="Q314" s="309"/>
      <c r="R314" s="309"/>
      <c r="S314" s="309"/>
      <c r="T314" s="309"/>
      <c r="U314" s="309"/>
      <c r="V314" s="309"/>
      <c r="W314" s="309"/>
    </row>
    <row r="315" spans="6:23" x14ac:dyDescent="0.25">
      <c r="F315" s="307"/>
      <c r="G315" s="309"/>
      <c r="H315" s="309"/>
      <c r="I315" s="309"/>
      <c r="J315" s="309"/>
      <c r="K315" s="309"/>
      <c r="L315" s="309"/>
      <c r="M315" s="309"/>
      <c r="N315" s="309"/>
      <c r="O315" s="309"/>
      <c r="P315" s="309"/>
      <c r="Q315" s="309"/>
      <c r="R315" s="309"/>
      <c r="S315" s="309"/>
      <c r="T315" s="309"/>
      <c r="U315" s="309"/>
      <c r="V315" s="309"/>
      <c r="W315" s="309"/>
    </row>
    <row r="316" spans="6:23" x14ac:dyDescent="0.25">
      <c r="F316" s="307"/>
      <c r="G316" s="309"/>
      <c r="H316" s="309"/>
      <c r="I316" s="309"/>
      <c r="J316" s="309"/>
      <c r="K316" s="309"/>
      <c r="L316" s="309"/>
      <c r="M316" s="309"/>
      <c r="N316" s="309"/>
      <c r="O316" s="309"/>
      <c r="P316" s="309"/>
      <c r="Q316" s="309"/>
      <c r="R316" s="309"/>
      <c r="S316" s="309"/>
      <c r="T316" s="309"/>
      <c r="U316" s="309"/>
      <c r="V316" s="309"/>
      <c r="W316" s="309"/>
    </row>
    <row r="317" spans="6:23" x14ac:dyDescent="0.25">
      <c r="F317" s="307"/>
      <c r="G317" s="309"/>
      <c r="H317" s="309"/>
      <c r="I317" s="309"/>
      <c r="J317" s="309"/>
      <c r="K317" s="309"/>
      <c r="L317" s="309"/>
      <c r="M317" s="309"/>
      <c r="N317" s="309"/>
      <c r="O317" s="309"/>
      <c r="P317" s="309"/>
      <c r="Q317" s="309"/>
      <c r="R317" s="309"/>
      <c r="S317" s="309"/>
      <c r="T317" s="309"/>
      <c r="U317" s="309"/>
      <c r="V317" s="309"/>
      <c r="W317" s="309"/>
    </row>
    <row r="318" spans="6:23" x14ac:dyDescent="0.25">
      <c r="F318" s="307"/>
      <c r="G318" s="309"/>
      <c r="H318" s="309"/>
      <c r="I318" s="309"/>
      <c r="J318" s="309"/>
      <c r="K318" s="309"/>
      <c r="L318" s="309"/>
      <c r="M318" s="309"/>
      <c r="N318" s="309"/>
      <c r="O318" s="309"/>
      <c r="P318" s="309"/>
      <c r="Q318" s="309"/>
      <c r="R318" s="309"/>
      <c r="S318" s="309"/>
      <c r="T318" s="309"/>
      <c r="U318" s="309"/>
      <c r="V318" s="309"/>
      <c r="W318" s="309"/>
    </row>
    <row r="319" spans="6:23" x14ac:dyDescent="0.25">
      <c r="F319" s="307"/>
      <c r="G319" s="309"/>
      <c r="H319" s="309"/>
      <c r="I319" s="309"/>
      <c r="J319" s="309"/>
      <c r="K319" s="309"/>
      <c r="L319" s="309"/>
      <c r="M319" s="309"/>
      <c r="N319" s="309"/>
      <c r="O319" s="309"/>
      <c r="P319" s="309"/>
      <c r="Q319" s="309"/>
      <c r="R319" s="309"/>
      <c r="S319" s="309"/>
      <c r="T319" s="309"/>
      <c r="U319" s="309"/>
      <c r="V319" s="309"/>
      <c r="W319" s="309"/>
    </row>
    <row r="320" spans="6:23" x14ac:dyDescent="0.25">
      <c r="F320" s="307"/>
      <c r="G320" s="309"/>
      <c r="H320" s="309"/>
      <c r="I320" s="309"/>
      <c r="J320" s="309"/>
      <c r="K320" s="309"/>
      <c r="L320" s="309"/>
      <c r="M320" s="309"/>
      <c r="N320" s="309"/>
      <c r="O320" s="309"/>
      <c r="P320" s="309"/>
      <c r="Q320" s="309"/>
      <c r="R320" s="309"/>
      <c r="S320" s="309"/>
      <c r="T320" s="309"/>
      <c r="U320" s="309"/>
      <c r="V320" s="309"/>
      <c r="W320" s="309"/>
    </row>
    <row r="321" spans="6:23" x14ac:dyDescent="0.25">
      <c r="F321" s="307"/>
      <c r="G321" s="309"/>
      <c r="H321" s="309"/>
      <c r="I321" s="309"/>
      <c r="J321" s="309"/>
      <c r="K321" s="309"/>
      <c r="L321" s="309"/>
      <c r="M321" s="309"/>
      <c r="N321" s="309"/>
      <c r="O321" s="309"/>
      <c r="P321" s="309"/>
      <c r="Q321" s="309"/>
      <c r="R321" s="309"/>
      <c r="S321" s="309"/>
      <c r="T321" s="309"/>
      <c r="U321" s="309"/>
      <c r="V321" s="309"/>
      <c r="W321" s="309"/>
    </row>
    <row r="322" spans="6:23" x14ac:dyDescent="0.25">
      <c r="F322" s="307"/>
      <c r="G322" s="309"/>
      <c r="H322" s="309"/>
      <c r="I322" s="309"/>
      <c r="J322" s="309"/>
      <c r="K322" s="309"/>
      <c r="L322" s="309"/>
      <c r="M322" s="309"/>
      <c r="N322" s="309"/>
      <c r="O322" s="309"/>
      <c r="P322" s="309"/>
      <c r="Q322" s="309"/>
      <c r="R322" s="309"/>
      <c r="S322" s="309"/>
      <c r="T322" s="309"/>
      <c r="U322" s="309"/>
      <c r="V322" s="309"/>
      <c r="W322" s="309"/>
    </row>
    <row r="323" spans="6:23" x14ac:dyDescent="0.25">
      <c r="F323" s="307"/>
      <c r="G323" s="309"/>
      <c r="H323" s="309"/>
      <c r="I323" s="309"/>
      <c r="J323" s="309"/>
      <c r="K323" s="309"/>
      <c r="L323" s="309"/>
      <c r="M323" s="309"/>
      <c r="N323" s="309"/>
      <c r="O323" s="309"/>
      <c r="P323" s="309"/>
      <c r="Q323" s="309"/>
      <c r="R323" s="309"/>
      <c r="S323" s="309"/>
      <c r="T323" s="309"/>
      <c r="U323" s="309"/>
      <c r="V323" s="309"/>
      <c r="W323" s="309"/>
    </row>
    <row r="324" spans="6:23" x14ac:dyDescent="0.25">
      <c r="F324" s="307"/>
      <c r="G324" s="309"/>
      <c r="H324" s="309"/>
      <c r="I324" s="309"/>
      <c r="J324" s="309"/>
      <c r="K324" s="309"/>
      <c r="L324" s="309"/>
      <c r="M324" s="309"/>
      <c r="N324" s="309"/>
      <c r="O324" s="309"/>
      <c r="P324" s="309"/>
      <c r="Q324" s="309"/>
      <c r="R324" s="309"/>
      <c r="S324" s="309"/>
      <c r="T324" s="309"/>
      <c r="U324" s="309"/>
      <c r="V324" s="309"/>
      <c r="W324" s="309"/>
    </row>
    <row r="325" spans="6:23" x14ac:dyDescent="0.25">
      <c r="F325" s="307"/>
      <c r="G325" s="309"/>
      <c r="H325" s="309"/>
      <c r="I325" s="309"/>
      <c r="J325" s="309"/>
      <c r="K325" s="309"/>
      <c r="L325" s="309"/>
      <c r="M325" s="309"/>
      <c r="N325" s="309"/>
      <c r="O325" s="309"/>
      <c r="P325" s="309"/>
      <c r="Q325" s="309"/>
      <c r="R325" s="309"/>
      <c r="S325" s="309"/>
      <c r="T325" s="309"/>
      <c r="U325" s="309"/>
      <c r="V325" s="309"/>
      <c r="W325" s="309"/>
    </row>
    <row r="326" spans="6:23" x14ac:dyDescent="0.25">
      <c r="F326" s="307"/>
      <c r="G326" s="309"/>
      <c r="H326" s="309"/>
      <c r="I326" s="309"/>
      <c r="J326" s="309"/>
      <c r="K326" s="309"/>
      <c r="L326" s="309"/>
      <c r="M326" s="309"/>
      <c r="N326" s="309"/>
      <c r="O326" s="309"/>
      <c r="P326" s="309"/>
      <c r="Q326" s="309"/>
      <c r="R326" s="309"/>
      <c r="S326" s="309"/>
      <c r="T326" s="309"/>
      <c r="U326" s="309"/>
      <c r="V326" s="309"/>
      <c r="W326" s="309"/>
    </row>
    <row r="327" spans="6:23" x14ac:dyDescent="0.25">
      <c r="F327" s="307"/>
      <c r="G327" s="309"/>
      <c r="H327" s="309"/>
      <c r="I327" s="309"/>
      <c r="J327" s="309"/>
      <c r="K327" s="309"/>
      <c r="L327" s="309"/>
      <c r="M327" s="309"/>
      <c r="N327" s="309"/>
      <c r="O327" s="309"/>
      <c r="P327" s="309"/>
      <c r="Q327" s="309"/>
      <c r="R327" s="309"/>
      <c r="S327" s="309"/>
      <c r="T327" s="309"/>
      <c r="U327" s="309"/>
      <c r="V327" s="309"/>
      <c r="W327" s="309"/>
    </row>
    <row r="328" spans="6:23" x14ac:dyDescent="0.25">
      <c r="F328" s="307"/>
      <c r="G328" s="309"/>
      <c r="H328" s="309"/>
      <c r="I328" s="309"/>
      <c r="J328" s="309"/>
      <c r="K328" s="309"/>
      <c r="L328" s="309"/>
      <c r="M328" s="309"/>
      <c r="N328" s="309"/>
      <c r="O328" s="309"/>
      <c r="P328" s="309"/>
      <c r="Q328" s="309"/>
      <c r="R328" s="309"/>
      <c r="S328" s="309"/>
      <c r="T328" s="309"/>
      <c r="U328" s="309"/>
      <c r="V328" s="309"/>
      <c r="W328" s="309"/>
    </row>
    <row r="329" spans="6:23" x14ac:dyDescent="0.25">
      <c r="F329" s="307"/>
      <c r="G329" s="309"/>
      <c r="H329" s="309"/>
      <c r="I329" s="309"/>
      <c r="J329" s="309"/>
      <c r="K329" s="309"/>
      <c r="L329" s="309"/>
      <c r="M329" s="309"/>
      <c r="N329" s="309"/>
      <c r="O329" s="309"/>
      <c r="P329" s="309"/>
      <c r="Q329" s="309"/>
      <c r="R329" s="309"/>
      <c r="S329" s="309"/>
      <c r="T329" s="309"/>
      <c r="U329" s="309"/>
      <c r="V329" s="309"/>
      <c r="W329" s="309"/>
    </row>
    <row r="330" spans="6:23" x14ac:dyDescent="0.25">
      <c r="F330" s="307"/>
      <c r="G330" s="309"/>
      <c r="H330" s="309"/>
      <c r="I330" s="309"/>
      <c r="J330" s="309"/>
      <c r="K330" s="309"/>
      <c r="L330" s="309"/>
      <c r="M330" s="309"/>
      <c r="N330" s="309"/>
      <c r="O330" s="309"/>
      <c r="P330" s="309"/>
      <c r="Q330" s="309"/>
      <c r="R330" s="309"/>
      <c r="S330" s="309"/>
      <c r="T330" s="309"/>
      <c r="U330" s="309"/>
      <c r="V330" s="309"/>
      <c r="W330" s="309"/>
    </row>
    <row r="331" spans="6:23" x14ac:dyDescent="0.25">
      <c r="F331" s="307"/>
      <c r="G331" s="309"/>
      <c r="H331" s="309"/>
      <c r="I331" s="309"/>
      <c r="J331" s="309"/>
      <c r="K331" s="309"/>
      <c r="L331" s="309"/>
      <c r="M331" s="309"/>
      <c r="N331" s="309"/>
      <c r="O331" s="309"/>
      <c r="P331" s="309"/>
      <c r="Q331" s="309"/>
      <c r="R331" s="309"/>
      <c r="S331" s="309"/>
      <c r="T331" s="309"/>
      <c r="U331" s="309"/>
      <c r="V331" s="309"/>
      <c r="W331" s="309"/>
    </row>
    <row r="332" spans="6:23" x14ac:dyDescent="0.25">
      <c r="F332" s="307"/>
      <c r="G332" s="309"/>
      <c r="H332" s="309"/>
      <c r="I332" s="309"/>
      <c r="J332" s="309"/>
      <c r="K332" s="309"/>
      <c r="L332" s="309"/>
      <c r="M332" s="309"/>
      <c r="N332" s="309"/>
      <c r="O332" s="309"/>
      <c r="P332" s="309"/>
      <c r="Q332" s="309"/>
      <c r="R332" s="309"/>
      <c r="S332" s="309"/>
      <c r="T332" s="309"/>
      <c r="U332" s="309"/>
      <c r="V332" s="309"/>
      <c r="W332" s="309"/>
    </row>
    <row r="333" spans="6:23" x14ac:dyDescent="0.25">
      <c r="F333" s="307"/>
      <c r="G333" s="309"/>
      <c r="H333" s="309"/>
      <c r="I333" s="309"/>
      <c r="J333" s="309"/>
      <c r="K333" s="309"/>
      <c r="L333" s="309"/>
      <c r="M333" s="309"/>
      <c r="N333" s="309"/>
      <c r="O333" s="309"/>
      <c r="P333" s="309"/>
      <c r="Q333" s="309"/>
      <c r="R333" s="309"/>
      <c r="S333" s="309"/>
      <c r="T333" s="309"/>
      <c r="U333" s="309"/>
      <c r="V333" s="309"/>
      <c r="W333" s="309"/>
    </row>
    <row r="334" spans="6:23" x14ac:dyDescent="0.25">
      <c r="F334" s="307"/>
      <c r="G334" s="309"/>
      <c r="H334" s="309"/>
      <c r="I334" s="309"/>
      <c r="J334" s="309"/>
      <c r="K334" s="309"/>
      <c r="L334" s="309"/>
      <c r="M334" s="309"/>
      <c r="N334" s="309"/>
      <c r="O334" s="309"/>
      <c r="P334" s="309"/>
      <c r="Q334" s="309"/>
      <c r="R334" s="309"/>
      <c r="S334" s="309"/>
      <c r="T334" s="309"/>
      <c r="U334" s="309"/>
      <c r="V334" s="309"/>
      <c r="W334" s="309"/>
    </row>
    <row r="335" spans="6:23" x14ac:dyDescent="0.25">
      <c r="F335" s="307"/>
      <c r="G335" s="309"/>
      <c r="H335" s="309"/>
      <c r="I335" s="309"/>
      <c r="J335" s="309"/>
      <c r="K335" s="309"/>
      <c r="L335" s="309"/>
      <c r="M335" s="309"/>
      <c r="N335" s="309"/>
      <c r="O335" s="309"/>
      <c r="P335" s="309"/>
      <c r="Q335" s="309"/>
      <c r="R335" s="309"/>
      <c r="S335" s="309"/>
      <c r="T335" s="309"/>
      <c r="U335" s="309"/>
      <c r="V335" s="309"/>
      <c r="W335" s="309"/>
    </row>
    <row r="336" spans="6:23" x14ac:dyDescent="0.25">
      <c r="F336" s="307"/>
      <c r="G336" s="309"/>
      <c r="H336" s="309"/>
      <c r="I336" s="309"/>
      <c r="J336" s="309"/>
      <c r="K336" s="309"/>
      <c r="L336" s="309"/>
      <c r="M336" s="309"/>
      <c r="N336" s="309"/>
      <c r="O336" s="309"/>
      <c r="P336" s="309"/>
      <c r="Q336" s="309"/>
      <c r="R336" s="309"/>
      <c r="S336" s="309"/>
      <c r="T336" s="309"/>
      <c r="U336" s="309"/>
      <c r="V336" s="309"/>
      <c r="W336" s="309"/>
    </row>
    <row r="337" spans="6:23" x14ac:dyDescent="0.25">
      <c r="F337" s="307"/>
      <c r="G337" s="309"/>
      <c r="H337" s="309"/>
      <c r="I337" s="309"/>
      <c r="J337" s="309"/>
      <c r="K337" s="309"/>
      <c r="L337" s="309"/>
      <c r="M337" s="309"/>
      <c r="N337" s="309"/>
      <c r="O337" s="309"/>
      <c r="P337" s="309"/>
      <c r="Q337" s="309"/>
      <c r="R337" s="309"/>
      <c r="S337" s="309"/>
      <c r="T337" s="309"/>
      <c r="U337" s="309"/>
      <c r="V337" s="309"/>
      <c r="W337" s="309"/>
    </row>
    <row r="338" spans="6:23" x14ac:dyDescent="0.25">
      <c r="F338" s="307"/>
      <c r="G338" s="309"/>
      <c r="H338" s="309"/>
      <c r="I338" s="309"/>
      <c r="J338" s="309"/>
      <c r="K338" s="309"/>
      <c r="L338" s="309"/>
      <c r="M338" s="309"/>
      <c r="N338" s="309"/>
      <c r="O338" s="309"/>
      <c r="P338" s="309"/>
      <c r="Q338" s="309"/>
      <c r="R338" s="309"/>
      <c r="S338" s="309"/>
      <c r="T338" s="309"/>
      <c r="U338" s="309"/>
      <c r="V338" s="309"/>
      <c r="W338" s="309"/>
    </row>
    <row r="339" spans="6:23" x14ac:dyDescent="0.25">
      <c r="F339" s="307"/>
      <c r="G339" s="309"/>
      <c r="H339" s="309"/>
      <c r="I339" s="309"/>
      <c r="J339" s="309"/>
      <c r="K339" s="309"/>
      <c r="L339" s="309"/>
      <c r="M339" s="309"/>
      <c r="N339" s="309"/>
      <c r="O339" s="309"/>
      <c r="P339" s="309"/>
      <c r="Q339" s="309"/>
      <c r="R339" s="309"/>
      <c r="S339" s="309"/>
      <c r="T339" s="309"/>
      <c r="U339" s="309"/>
      <c r="V339" s="309"/>
      <c r="W339" s="309"/>
    </row>
    <row r="340" spans="6:23" x14ac:dyDescent="0.25">
      <c r="F340" s="307"/>
      <c r="G340" s="309"/>
      <c r="H340" s="309"/>
      <c r="I340" s="309"/>
      <c r="J340" s="309"/>
      <c r="K340" s="309"/>
      <c r="L340" s="309"/>
      <c r="M340" s="309"/>
      <c r="N340" s="309"/>
      <c r="O340" s="309"/>
      <c r="P340" s="309"/>
      <c r="Q340" s="309"/>
      <c r="R340" s="309"/>
      <c r="S340" s="309"/>
      <c r="T340" s="309"/>
      <c r="U340" s="309"/>
      <c r="V340" s="309"/>
      <c r="W340" s="309"/>
    </row>
    <row r="341" spans="6:23" x14ac:dyDescent="0.25">
      <c r="F341" s="307"/>
      <c r="G341" s="309"/>
      <c r="H341" s="309"/>
      <c r="I341" s="309"/>
      <c r="J341" s="309"/>
      <c r="K341" s="309"/>
      <c r="L341" s="309"/>
      <c r="M341" s="309"/>
      <c r="N341" s="309"/>
      <c r="O341" s="309"/>
      <c r="P341" s="309"/>
      <c r="Q341" s="309"/>
      <c r="R341" s="309"/>
      <c r="S341" s="309"/>
      <c r="T341" s="309"/>
      <c r="U341" s="309"/>
      <c r="V341" s="309"/>
      <c r="W341" s="309"/>
    </row>
    <row r="342" spans="6:23" x14ac:dyDescent="0.25">
      <c r="F342" s="307"/>
      <c r="G342" s="309"/>
      <c r="H342" s="309"/>
      <c r="I342" s="309"/>
      <c r="J342" s="309"/>
      <c r="K342" s="309"/>
      <c r="L342" s="309"/>
      <c r="M342" s="309"/>
      <c r="N342" s="309"/>
      <c r="O342" s="309"/>
      <c r="P342" s="309"/>
      <c r="Q342" s="309"/>
      <c r="R342" s="309"/>
      <c r="S342" s="309"/>
      <c r="T342" s="309"/>
      <c r="U342" s="309"/>
      <c r="V342" s="309"/>
      <c r="W342" s="309"/>
    </row>
    <row r="343" spans="6:23" x14ac:dyDescent="0.25">
      <c r="F343" s="307"/>
      <c r="G343" s="309"/>
      <c r="H343" s="309"/>
      <c r="I343" s="309"/>
      <c r="J343" s="309"/>
      <c r="K343" s="309"/>
      <c r="L343" s="309"/>
      <c r="M343" s="309"/>
      <c r="N343" s="309"/>
      <c r="O343" s="309"/>
      <c r="P343" s="309"/>
      <c r="Q343" s="309"/>
      <c r="R343" s="309"/>
      <c r="S343" s="309"/>
      <c r="T343" s="309"/>
      <c r="U343" s="309"/>
      <c r="V343" s="309"/>
      <c r="W343" s="309"/>
    </row>
    <row r="344" spans="6:23" x14ac:dyDescent="0.25">
      <c r="F344" s="307"/>
      <c r="G344" s="309"/>
      <c r="H344" s="309"/>
      <c r="I344" s="309"/>
      <c r="J344" s="309"/>
      <c r="K344" s="309"/>
      <c r="L344" s="309"/>
      <c r="M344" s="309"/>
      <c r="N344" s="309"/>
      <c r="O344" s="309"/>
      <c r="P344" s="309"/>
      <c r="Q344" s="309"/>
      <c r="R344" s="309"/>
      <c r="S344" s="309"/>
      <c r="T344" s="309"/>
      <c r="U344" s="309"/>
      <c r="V344" s="309"/>
      <c r="W344" s="309"/>
    </row>
    <row r="345" spans="6:23" x14ac:dyDescent="0.25">
      <c r="F345" s="307"/>
      <c r="G345" s="309"/>
      <c r="H345" s="309"/>
      <c r="I345" s="309"/>
      <c r="J345" s="309"/>
      <c r="K345" s="309"/>
      <c r="L345" s="309"/>
      <c r="M345" s="309"/>
      <c r="N345" s="309"/>
      <c r="O345" s="309"/>
      <c r="P345" s="309"/>
      <c r="Q345" s="309"/>
      <c r="R345" s="309"/>
      <c r="S345" s="309"/>
      <c r="T345" s="309"/>
      <c r="U345" s="309"/>
      <c r="V345" s="309"/>
      <c r="W345" s="309"/>
    </row>
    <row r="346" spans="6:23" x14ac:dyDescent="0.25">
      <c r="F346" s="307"/>
      <c r="G346" s="309"/>
      <c r="H346" s="309"/>
      <c r="I346" s="309"/>
      <c r="J346" s="309"/>
      <c r="K346" s="309"/>
      <c r="L346" s="309"/>
      <c r="M346" s="309"/>
      <c r="N346" s="309"/>
      <c r="O346" s="309"/>
      <c r="P346" s="309"/>
      <c r="Q346" s="309"/>
      <c r="R346" s="309"/>
      <c r="S346" s="309"/>
      <c r="T346" s="309"/>
      <c r="U346" s="309"/>
      <c r="V346" s="309"/>
      <c r="W346" s="309"/>
    </row>
    <row r="347" spans="6:23" x14ac:dyDescent="0.25">
      <c r="F347" s="307"/>
      <c r="G347" s="309"/>
      <c r="H347" s="309"/>
      <c r="I347" s="309"/>
      <c r="J347" s="309"/>
      <c r="K347" s="309"/>
      <c r="L347" s="309"/>
      <c r="M347" s="309"/>
      <c r="N347" s="309"/>
      <c r="O347" s="309"/>
      <c r="P347" s="309"/>
      <c r="Q347" s="309"/>
      <c r="R347" s="309"/>
      <c r="S347" s="309"/>
      <c r="T347" s="309"/>
      <c r="U347" s="309"/>
      <c r="V347" s="309"/>
      <c r="W347" s="309"/>
    </row>
    <row r="348" spans="6:23" x14ac:dyDescent="0.25">
      <c r="F348" s="307"/>
      <c r="G348" s="309"/>
      <c r="H348" s="309"/>
      <c r="I348" s="309"/>
      <c r="J348" s="309"/>
      <c r="K348" s="309"/>
      <c r="L348" s="309"/>
      <c r="M348" s="309"/>
      <c r="N348" s="309"/>
      <c r="O348" s="309"/>
      <c r="P348" s="309"/>
      <c r="Q348" s="309"/>
      <c r="R348" s="309"/>
      <c r="S348" s="309"/>
      <c r="T348" s="309"/>
      <c r="U348" s="309"/>
      <c r="V348" s="309"/>
      <c r="W348" s="309"/>
    </row>
    <row r="349" spans="6:23" x14ac:dyDescent="0.25">
      <c r="F349" s="307"/>
      <c r="G349" s="309"/>
      <c r="H349" s="309"/>
      <c r="I349" s="309"/>
      <c r="J349" s="309"/>
      <c r="K349" s="309"/>
      <c r="L349" s="309"/>
      <c r="M349" s="309"/>
      <c r="N349" s="309"/>
      <c r="O349" s="309"/>
      <c r="P349" s="309"/>
      <c r="Q349" s="309"/>
      <c r="R349" s="309"/>
      <c r="S349" s="309"/>
      <c r="T349" s="309"/>
      <c r="U349" s="309"/>
      <c r="V349" s="309"/>
      <c r="W349" s="309"/>
    </row>
    <row r="350" spans="6:23" x14ac:dyDescent="0.25">
      <c r="F350" s="307"/>
      <c r="G350" s="309"/>
      <c r="H350" s="309"/>
      <c r="I350" s="309"/>
      <c r="J350" s="309"/>
      <c r="K350" s="309"/>
      <c r="L350" s="309"/>
      <c r="M350" s="309"/>
      <c r="N350" s="309"/>
      <c r="O350" s="309"/>
      <c r="P350" s="309"/>
      <c r="Q350" s="309"/>
      <c r="R350" s="309"/>
      <c r="S350" s="309"/>
      <c r="T350" s="309"/>
      <c r="U350" s="309"/>
      <c r="V350" s="309"/>
      <c r="W350" s="309"/>
    </row>
    <row r="351" spans="6:23" x14ac:dyDescent="0.25">
      <c r="F351" s="307"/>
      <c r="G351" s="309"/>
      <c r="H351" s="309"/>
      <c r="I351" s="309"/>
      <c r="J351" s="309"/>
      <c r="K351" s="309"/>
      <c r="L351" s="309"/>
      <c r="M351" s="309"/>
      <c r="N351" s="309"/>
      <c r="O351" s="309"/>
      <c r="P351" s="309"/>
      <c r="Q351" s="309"/>
      <c r="R351" s="309"/>
      <c r="S351" s="309"/>
      <c r="T351" s="309"/>
      <c r="U351" s="309"/>
      <c r="V351" s="309"/>
      <c r="W351" s="309"/>
    </row>
    <row r="352" spans="6:23" x14ac:dyDescent="0.25">
      <c r="F352" s="307"/>
      <c r="G352" s="309"/>
      <c r="H352" s="309"/>
      <c r="I352" s="309"/>
      <c r="J352" s="309"/>
      <c r="K352" s="309"/>
      <c r="L352" s="309"/>
      <c r="M352" s="309"/>
      <c r="N352" s="309"/>
      <c r="O352" s="309"/>
      <c r="P352" s="309"/>
      <c r="Q352" s="309"/>
      <c r="R352" s="309"/>
      <c r="S352" s="309"/>
      <c r="T352" s="309"/>
      <c r="U352" s="309"/>
      <c r="V352" s="309"/>
      <c r="W352" s="309"/>
    </row>
    <row r="353" spans="6:23" x14ac:dyDescent="0.25">
      <c r="F353" s="307"/>
      <c r="G353" s="309"/>
      <c r="H353" s="309"/>
      <c r="I353" s="309"/>
      <c r="J353" s="309"/>
      <c r="K353" s="309"/>
      <c r="L353" s="309"/>
      <c r="M353" s="309"/>
      <c r="N353" s="309"/>
      <c r="O353" s="309"/>
      <c r="P353" s="309"/>
      <c r="Q353" s="309"/>
      <c r="R353" s="309"/>
      <c r="S353" s="309"/>
      <c r="T353" s="309"/>
      <c r="U353" s="309"/>
      <c r="V353" s="309"/>
      <c r="W353" s="309"/>
    </row>
    <row r="354" spans="6:23" x14ac:dyDescent="0.25">
      <c r="F354" s="307"/>
      <c r="G354" s="309"/>
      <c r="H354" s="309"/>
      <c r="I354" s="309"/>
      <c r="J354" s="309"/>
      <c r="K354" s="309"/>
      <c r="L354" s="309"/>
      <c r="M354" s="309"/>
      <c r="N354" s="309"/>
      <c r="O354" s="309"/>
      <c r="P354" s="309"/>
      <c r="Q354" s="309"/>
      <c r="R354" s="309"/>
      <c r="S354" s="309"/>
      <c r="T354" s="309"/>
      <c r="U354" s="309"/>
      <c r="V354" s="309"/>
      <c r="W354" s="309"/>
    </row>
    <row r="355" spans="6:23" x14ac:dyDescent="0.25">
      <c r="F355" s="307"/>
      <c r="G355" s="309"/>
      <c r="H355" s="309"/>
      <c r="I355" s="309"/>
      <c r="J355" s="309"/>
      <c r="K355" s="309"/>
      <c r="L355" s="309"/>
      <c r="M355" s="309"/>
      <c r="N355" s="309"/>
      <c r="O355" s="309"/>
      <c r="P355" s="309"/>
      <c r="Q355" s="309"/>
      <c r="R355" s="309"/>
      <c r="S355" s="309"/>
      <c r="T355" s="309"/>
      <c r="U355" s="309"/>
      <c r="V355" s="309"/>
      <c r="W355" s="309"/>
    </row>
    <row r="356" spans="6:23" x14ac:dyDescent="0.25">
      <c r="F356" s="307"/>
      <c r="G356" s="309"/>
      <c r="H356" s="309"/>
      <c r="I356" s="309"/>
      <c r="J356" s="309"/>
      <c r="K356" s="309"/>
      <c r="L356" s="309"/>
      <c r="M356" s="309"/>
      <c r="N356" s="309"/>
      <c r="O356" s="309"/>
      <c r="P356" s="309"/>
      <c r="Q356" s="309"/>
      <c r="R356" s="309"/>
      <c r="S356" s="309"/>
      <c r="T356" s="309"/>
      <c r="U356" s="309"/>
      <c r="V356" s="309"/>
      <c r="W356" s="309"/>
    </row>
    <row r="357" spans="6:23" x14ac:dyDescent="0.25">
      <c r="F357" s="307"/>
      <c r="G357" s="309"/>
      <c r="H357" s="309"/>
      <c r="I357" s="309"/>
      <c r="J357" s="309"/>
      <c r="K357" s="309"/>
      <c r="L357" s="309"/>
      <c r="M357" s="309"/>
      <c r="N357" s="309"/>
      <c r="O357" s="309"/>
      <c r="P357" s="309"/>
      <c r="Q357" s="309"/>
      <c r="R357" s="309"/>
      <c r="S357" s="309"/>
      <c r="T357" s="309"/>
      <c r="U357" s="309"/>
      <c r="V357" s="309"/>
      <c r="W357" s="309"/>
    </row>
    <row r="358" spans="6:23" x14ac:dyDescent="0.25">
      <c r="F358" s="307"/>
      <c r="G358" s="309"/>
      <c r="H358" s="309"/>
      <c r="I358" s="309"/>
      <c r="J358" s="309"/>
      <c r="K358" s="309"/>
      <c r="L358" s="309"/>
      <c r="M358" s="309"/>
      <c r="N358" s="309"/>
      <c r="O358" s="309"/>
      <c r="P358" s="309"/>
      <c r="Q358" s="309"/>
      <c r="R358" s="309"/>
      <c r="S358" s="309"/>
      <c r="T358" s="309"/>
      <c r="U358" s="309"/>
      <c r="V358" s="309"/>
      <c r="W358" s="309"/>
    </row>
    <row r="359" spans="6:23" x14ac:dyDescent="0.25">
      <c r="F359" s="307"/>
      <c r="G359" s="309"/>
      <c r="H359" s="309"/>
      <c r="I359" s="309"/>
      <c r="J359" s="309"/>
      <c r="K359" s="309"/>
      <c r="L359" s="309"/>
      <c r="M359" s="309"/>
      <c r="N359" s="309"/>
      <c r="O359" s="309"/>
      <c r="P359" s="309"/>
      <c r="Q359" s="309"/>
      <c r="R359" s="309"/>
      <c r="S359" s="309"/>
      <c r="T359" s="309"/>
      <c r="U359" s="309"/>
      <c r="V359" s="309"/>
      <c r="W359" s="309"/>
    </row>
    <row r="360" spans="6:23" x14ac:dyDescent="0.25">
      <c r="F360" s="307"/>
      <c r="G360" s="309"/>
      <c r="H360" s="309"/>
      <c r="I360" s="309"/>
      <c r="J360" s="309"/>
      <c r="K360" s="309"/>
      <c r="L360" s="309"/>
      <c r="M360" s="309"/>
      <c r="N360" s="309"/>
      <c r="O360" s="309"/>
      <c r="P360" s="309"/>
      <c r="Q360" s="309"/>
      <c r="R360" s="309"/>
      <c r="S360" s="309"/>
      <c r="T360" s="309"/>
      <c r="U360" s="309"/>
      <c r="V360" s="309"/>
      <c r="W360" s="309"/>
    </row>
    <row r="361" spans="6:23" x14ac:dyDescent="0.25">
      <c r="F361" s="307"/>
      <c r="G361" s="309"/>
      <c r="H361" s="309"/>
      <c r="I361" s="309"/>
      <c r="J361" s="309"/>
      <c r="K361" s="309"/>
      <c r="L361" s="309"/>
      <c r="M361" s="309"/>
      <c r="N361" s="309"/>
      <c r="O361" s="309"/>
      <c r="P361" s="309"/>
      <c r="Q361" s="309"/>
      <c r="R361" s="309"/>
      <c r="S361" s="309"/>
      <c r="T361" s="309"/>
      <c r="U361" s="309"/>
      <c r="V361" s="309"/>
      <c r="W361" s="309"/>
    </row>
    <row r="362" spans="6:23" x14ac:dyDescent="0.25">
      <c r="F362" s="307"/>
      <c r="G362" s="309"/>
      <c r="H362" s="309"/>
      <c r="I362" s="309"/>
      <c r="J362" s="309"/>
      <c r="K362" s="309"/>
      <c r="L362" s="309"/>
      <c r="M362" s="309"/>
      <c r="N362" s="309"/>
      <c r="O362" s="309"/>
      <c r="P362" s="309"/>
      <c r="Q362" s="309"/>
      <c r="R362" s="309"/>
      <c r="S362" s="309"/>
      <c r="T362" s="309"/>
      <c r="U362" s="309"/>
      <c r="V362" s="309"/>
      <c r="W362" s="309"/>
    </row>
    <row r="363" spans="6:23" x14ac:dyDescent="0.25">
      <c r="F363" s="307"/>
      <c r="G363" s="309"/>
      <c r="H363" s="309"/>
      <c r="I363" s="309"/>
      <c r="J363" s="309"/>
      <c r="K363" s="309"/>
      <c r="L363" s="309"/>
      <c r="M363" s="309"/>
      <c r="N363" s="309"/>
      <c r="O363" s="309"/>
      <c r="P363" s="309"/>
      <c r="Q363" s="309"/>
      <c r="R363" s="309"/>
      <c r="S363" s="309"/>
      <c r="T363" s="309"/>
      <c r="U363" s="309"/>
      <c r="V363" s="309"/>
      <c r="W363" s="309"/>
    </row>
    <row r="364" spans="6:23" x14ac:dyDescent="0.25">
      <c r="F364" s="307"/>
      <c r="G364" s="309"/>
      <c r="H364" s="309"/>
      <c r="I364" s="309"/>
      <c r="J364" s="309"/>
      <c r="K364" s="309"/>
      <c r="L364" s="309"/>
      <c r="M364" s="309"/>
      <c r="N364" s="309"/>
      <c r="O364" s="309"/>
      <c r="P364" s="309"/>
      <c r="Q364" s="309"/>
      <c r="R364" s="309"/>
      <c r="S364" s="309"/>
      <c r="T364" s="309"/>
      <c r="U364" s="309"/>
      <c r="V364" s="309"/>
      <c r="W364" s="309"/>
    </row>
    <row r="365" spans="6:23" x14ac:dyDescent="0.25">
      <c r="F365" s="307"/>
      <c r="G365" s="309"/>
      <c r="H365" s="309"/>
      <c r="I365" s="309"/>
      <c r="J365" s="309"/>
      <c r="K365" s="309"/>
      <c r="L365" s="309"/>
      <c r="M365" s="309"/>
      <c r="N365" s="309"/>
      <c r="O365" s="309"/>
      <c r="P365" s="309"/>
      <c r="Q365" s="309"/>
      <c r="R365" s="309"/>
      <c r="S365" s="309"/>
      <c r="T365" s="309"/>
      <c r="U365" s="309"/>
      <c r="V365" s="309"/>
      <c r="W365" s="309"/>
    </row>
    <row r="366" spans="6:23" x14ac:dyDescent="0.25">
      <c r="F366" s="307"/>
      <c r="G366" s="309"/>
      <c r="H366" s="309"/>
      <c r="I366" s="309"/>
      <c r="J366" s="309"/>
      <c r="K366" s="309"/>
      <c r="L366" s="309"/>
      <c r="M366" s="309"/>
      <c r="N366" s="309"/>
      <c r="O366" s="309"/>
      <c r="P366" s="309"/>
      <c r="Q366" s="309"/>
      <c r="R366" s="309"/>
      <c r="S366" s="309"/>
      <c r="T366" s="309"/>
      <c r="U366" s="309"/>
      <c r="V366" s="309"/>
      <c r="W366" s="309"/>
    </row>
    <row r="367" spans="6:23" x14ac:dyDescent="0.25">
      <c r="F367" s="307"/>
      <c r="G367" s="309"/>
      <c r="H367" s="309"/>
      <c r="I367" s="309"/>
      <c r="J367" s="309"/>
      <c r="K367" s="309"/>
      <c r="L367" s="309"/>
      <c r="M367" s="309"/>
      <c r="N367" s="309"/>
      <c r="O367" s="309"/>
      <c r="P367" s="309"/>
      <c r="Q367" s="309"/>
      <c r="R367" s="309"/>
      <c r="S367" s="309"/>
      <c r="T367" s="309"/>
      <c r="U367" s="309"/>
      <c r="V367" s="309"/>
      <c r="W367" s="309"/>
    </row>
    <row r="368" spans="6:23" x14ac:dyDescent="0.25">
      <c r="F368" s="307"/>
      <c r="G368" s="309"/>
      <c r="H368" s="309"/>
      <c r="I368" s="309"/>
      <c r="J368" s="309"/>
      <c r="K368" s="309"/>
      <c r="L368" s="309"/>
      <c r="M368" s="309"/>
      <c r="N368" s="309"/>
      <c r="O368" s="309"/>
      <c r="P368" s="309"/>
      <c r="Q368" s="309"/>
      <c r="R368" s="309"/>
      <c r="S368" s="309"/>
      <c r="T368" s="309"/>
      <c r="U368" s="309"/>
      <c r="V368" s="309"/>
      <c r="W368" s="309"/>
    </row>
    <row r="369" spans="6:23" x14ac:dyDescent="0.25">
      <c r="F369" s="307"/>
      <c r="G369" s="309"/>
      <c r="H369" s="309"/>
      <c r="I369" s="309"/>
      <c r="J369" s="309"/>
      <c r="K369" s="309"/>
      <c r="L369" s="309"/>
      <c r="M369" s="309"/>
      <c r="N369" s="309"/>
      <c r="O369" s="309"/>
      <c r="P369" s="309"/>
      <c r="Q369" s="309"/>
      <c r="R369" s="309"/>
      <c r="S369" s="309"/>
      <c r="T369" s="309"/>
      <c r="U369" s="309"/>
      <c r="V369" s="309"/>
      <c r="W369" s="309"/>
    </row>
    <row r="370" spans="6:23" x14ac:dyDescent="0.25">
      <c r="F370" s="307"/>
      <c r="G370" s="309"/>
      <c r="H370" s="309"/>
      <c r="I370" s="309"/>
      <c r="J370" s="309"/>
      <c r="K370" s="309"/>
      <c r="L370" s="309"/>
      <c r="M370" s="309"/>
      <c r="N370" s="309"/>
      <c r="O370" s="309"/>
      <c r="P370" s="309"/>
      <c r="Q370" s="309"/>
      <c r="R370" s="309"/>
      <c r="S370" s="309"/>
      <c r="T370" s="309"/>
      <c r="U370" s="309"/>
      <c r="V370" s="309"/>
      <c r="W370" s="309"/>
    </row>
    <row r="371" spans="6:23" x14ac:dyDescent="0.25">
      <c r="F371" s="307"/>
      <c r="G371" s="309"/>
      <c r="H371" s="309"/>
      <c r="I371" s="309"/>
      <c r="J371" s="309"/>
      <c r="K371" s="309"/>
      <c r="L371" s="309"/>
      <c r="M371" s="309"/>
      <c r="N371" s="309"/>
      <c r="O371" s="309"/>
      <c r="P371" s="309"/>
      <c r="Q371" s="309"/>
      <c r="R371" s="309"/>
      <c r="S371" s="309"/>
      <c r="T371" s="309"/>
      <c r="U371" s="309"/>
      <c r="V371" s="309"/>
      <c r="W371" s="309"/>
    </row>
    <row r="372" spans="6:23" x14ac:dyDescent="0.25">
      <c r="F372" s="307"/>
      <c r="G372" s="309"/>
      <c r="H372" s="309"/>
      <c r="I372" s="309"/>
      <c r="J372" s="309"/>
      <c r="K372" s="309"/>
      <c r="L372" s="309"/>
      <c r="M372" s="309"/>
      <c r="N372" s="309"/>
      <c r="O372" s="309"/>
      <c r="P372" s="309"/>
      <c r="Q372" s="309"/>
      <c r="R372" s="309"/>
      <c r="S372" s="309"/>
      <c r="T372" s="309"/>
      <c r="U372" s="309"/>
      <c r="V372" s="309"/>
      <c r="W372" s="309"/>
    </row>
    <row r="373" spans="6:23" x14ac:dyDescent="0.25">
      <c r="F373" s="307"/>
      <c r="G373" s="309"/>
      <c r="H373" s="309"/>
      <c r="I373" s="309"/>
      <c r="J373" s="309"/>
      <c r="K373" s="309"/>
      <c r="L373" s="309"/>
      <c r="M373" s="309"/>
      <c r="N373" s="309"/>
      <c r="O373" s="309"/>
      <c r="P373" s="309"/>
      <c r="Q373" s="309"/>
      <c r="R373" s="309"/>
      <c r="S373" s="309"/>
      <c r="T373" s="309"/>
      <c r="U373" s="309"/>
      <c r="V373" s="309"/>
      <c r="W373" s="309"/>
    </row>
    <row r="374" spans="6:23" x14ac:dyDescent="0.25">
      <c r="F374" s="307"/>
      <c r="G374" s="309"/>
      <c r="H374" s="309"/>
      <c r="I374" s="309"/>
      <c r="J374" s="309"/>
      <c r="K374" s="309"/>
      <c r="L374" s="309"/>
      <c r="M374" s="309"/>
      <c r="N374" s="309"/>
      <c r="O374" s="309"/>
      <c r="P374" s="309"/>
      <c r="Q374" s="309"/>
      <c r="R374" s="309"/>
      <c r="S374" s="309"/>
      <c r="T374" s="309"/>
      <c r="U374" s="309"/>
      <c r="V374" s="309"/>
      <c r="W374" s="309"/>
    </row>
    <row r="375" spans="6:23" x14ac:dyDescent="0.25">
      <c r="F375" s="307"/>
      <c r="G375" s="309"/>
      <c r="H375" s="309"/>
      <c r="I375" s="309"/>
      <c r="J375" s="309"/>
      <c r="K375" s="309"/>
      <c r="L375" s="309"/>
      <c r="M375" s="309"/>
      <c r="N375" s="309"/>
      <c r="O375" s="309"/>
      <c r="P375" s="309"/>
      <c r="Q375" s="309"/>
      <c r="R375" s="309"/>
      <c r="S375" s="309"/>
      <c r="T375" s="309"/>
      <c r="U375" s="309"/>
      <c r="V375" s="309"/>
      <c r="W375" s="309"/>
    </row>
    <row r="376" spans="6:23" x14ac:dyDescent="0.25">
      <c r="F376" s="307"/>
      <c r="G376" s="309"/>
      <c r="H376" s="309"/>
      <c r="I376" s="309"/>
      <c r="J376" s="309"/>
      <c r="K376" s="309"/>
      <c r="L376" s="309"/>
      <c r="M376" s="309"/>
      <c r="N376" s="309"/>
      <c r="O376" s="309"/>
      <c r="P376" s="309"/>
      <c r="Q376" s="309"/>
      <c r="R376" s="309"/>
      <c r="S376" s="309"/>
      <c r="T376" s="309"/>
      <c r="U376" s="309"/>
      <c r="V376" s="309"/>
      <c r="W376" s="309"/>
    </row>
    <row r="377" spans="6:23" x14ac:dyDescent="0.25">
      <c r="F377" s="307"/>
      <c r="G377" s="309"/>
      <c r="H377" s="309"/>
      <c r="I377" s="309"/>
      <c r="J377" s="309"/>
      <c r="K377" s="309"/>
      <c r="L377" s="309"/>
      <c r="M377" s="309"/>
      <c r="N377" s="309"/>
      <c r="O377" s="309"/>
      <c r="P377" s="309"/>
      <c r="Q377" s="309"/>
      <c r="R377" s="309"/>
      <c r="S377" s="309"/>
      <c r="T377" s="309"/>
      <c r="U377" s="309"/>
      <c r="V377" s="309"/>
      <c r="W377" s="309"/>
    </row>
    <row r="378" spans="6:23" x14ac:dyDescent="0.25">
      <c r="F378" s="307"/>
      <c r="G378" s="309"/>
      <c r="H378" s="309"/>
      <c r="I378" s="309"/>
      <c r="J378" s="309"/>
      <c r="K378" s="309"/>
      <c r="L378" s="309"/>
      <c r="M378" s="309"/>
      <c r="N378" s="309"/>
      <c r="O378" s="309"/>
      <c r="P378" s="309"/>
      <c r="Q378" s="309"/>
      <c r="R378" s="309"/>
      <c r="S378" s="309"/>
      <c r="T378" s="309"/>
      <c r="U378" s="309"/>
      <c r="V378" s="309"/>
      <c r="W378" s="309"/>
    </row>
    <row r="379" spans="6:23" x14ac:dyDescent="0.25">
      <c r="F379" s="307"/>
      <c r="G379" s="309"/>
      <c r="H379" s="309"/>
      <c r="I379" s="309"/>
      <c r="J379" s="309"/>
      <c r="K379" s="309"/>
      <c r="L379" s="309"/>
      <c r="M379" s="309"/>
      <c r="N379" s="309"/>
      <c r="O379" s="309"/>
      <c r="P379" s="309"/>
      <c r="Q379" s="309"/>
      <c r="R379" s="309"/>
      <c r="S379" s="309"/>
      <c r="T379" s="309"/>
      <c r="U379" s="309"/>
      <c r="V379" s="309"/>
      <c r="W379" s="309"/>
    </row>
    <row r="380" spans="6:23" x14ac:dyDescent="0.25">
      <c r="F380" s="307"/>
      <c r="G380" s="309"/>
      <c r="H380" s="309"/>
      <c r="I380" s="309"/>
      <c r="J380" s="309"/>
      <c r="K380" s="309"/>
      <c r="L380" s="309"/>
      <c r="M380" s="309"/>
      <c r="N380" s="309"/>
      <c r="O380" s="309"/>
      <c r="P380" s="309"/>
      <c r="Q380" s="309"/>
      <c r="R380" s="309"/>
      <c r="S380" s="309"/>
      <c r="T380" s="309"/>
      <c r="U380" s="309"/>
      <c r="V380" s="309"/>
      <c r="W380" s="309"/>
    </row>
    <row r="381" spans="6:23" x14ac:dyDescent="0.25">
      <c r="F381" s="307"/>
      <c r="G381" s="309"/>
      <c r="H381" s="309"/>
      <c r="I381" s="309"/>
      <c r="J381" s="309"/>
      <c r="K381" s="309"/>
      <c r="L381" s="309"/>
      <c r="M381" s="309"/>
      <c r="N381" s="309"/>
      <c r="O381" s="309"/>
      <c r="P381" s="309"/>
      <c r="Q381" s="309"/>
      <c r="R381" s="309"/>
      <c r="S381" s="309"/>
      <c r="T381" s="309"/>
      <c r="U381" s="309"/>
      <c r="V381" s="309"/>
      <c r="W381" s="309"/>
    </row>
    <row r="382" spans="6:23" x14ac:dyDescent="0.25">
      <c r="F382" s="307"/>
      <c r="G382" s="309"/>
      <c r="H382" s="309"/>
      <c r="I382" s="309"/>
      <c r="J382" s="309"/>
      <c r="K382" s="309"/>
      <c r="L382" s="309"/>
      <c r="M382" s="309"/>
      <c r="N382" s="309"/>
      <c r="O382" s="309"/>
      <c r="P382" s="309"/>
      <c r="Q382" s="309"/>
      <c r="R382" s="309"/>
      <c r="S382" s="309"/>
      <c r="T382" s="309"/>
      <c r="U382" s="309"/>
      <c r="V382" s="309"/>
      <c r="W382" s="309"/>
    </row>
    <row r="383" spans="6:23" x14ac:dyDescent="0.25">
      <c r="F383" s="307"/>
      <c r="G383" s="309"/>
      <c r="H383" s="309"/>
      <c r="I383" s="309"/>
      <c r="J383" s="309"/>
      <c r="K383" s="309"/>
      <c r="L383" s="309"/>
      <c r="M383" s="309"/>
      <c r="N383" s="309"/>
      <c r="O383" s="309"/>
      <c r="P383" s="309"/>
      <c r="Q383" s="309"/>
      <c r="R383" s="309"/>
      <c r="S383" s="309"/>
      <c r="T383" s="309"/>
      <c r="U383" s="309"/>
      <c r="V383" s="309"/>
      <c r="W383" s="309"/>
    </row>
    <row r="384" spans="6:23" x14ac:dyDescent="0.25">
      <c r="F384" s="307"/>
      <c r="G384" s="309"/>
      <c r="H384" s="309"/>
      <c r="I384" s="309"/>
      <c r="J384" s="309"/>
      <c r="K384" s="309"/>
      <c r="L384" s="309"/>
      <c r="M384" s="309"/>
      <c r="N384" s="309"/>
      <c r="O384" s="309"/>
      <c r="P384" s="309"/>
      <c r="Q384" s="309"/>
      <c r="R384" s="309"/>
      <c r="S384" s="309"/>
      <c r="T384" s="309"/>
      <c r="U384" s="309"/>
      <c r="V384" s="309"/>
      <c r="W384" s="309"/>
    </row>
    <row r="385" spans="6:23" x14ac:dyDescent="0.25">
      <c r="F385" s="307"/>
      <c r="G385" s="309"/>
      <c r="H385" s="309"/>
      <c r="I385" s="309"/>
      <c r="J385" s="309"/>
      <c r="K385" s="309"/>
      <c r="L385" s="309"/>
      <c r="M385" s="309"/>
      <c r="N385" s="309"/>
      <c r="O385" s="309"/>
      <c r="P385" s="309"/>
      <c r="Q385" s="309"/>
      <c r="R385" s="309"/>
      <c r="S385" s="309"/>
      <c r="T385" s="309"/>
      <c r="U385" s="309"/>
      <c r="V385" s="309"/>
      <c r="W385" s="309"/>
    </row>
    <row r="386" spans="6:23" x14ac:dyDescent="0.25">
      <c r="F386" s="307"/>
      <c r="G386" s="309"/>
      <c r="H386" s="309"/>
      <c r="I386" s="309"/>
      <c r="J386" s="309"/>
      <c r="K386" s="309"/>
      <c r="L386" s="309"/>
      <c r="M386" s="309"/>
      <c r="N386" s="309"/>
      <c r="O386" s="309"/>
      <c r="P386" s="309"/>
      <c r="Q386" s="309"/>
      <c r="R386" s="309"/>
      <c r="S386" s="309"/>
      <c r="T386" s="309"/>
      <c r="U386" s="309"/>
      <c r="V386" s="309"/>
      <c r="W386" s="309"/>
    </row>
    <row r="387" spans="6:23" x14ac:dyDescent="0.25">
      <c r="F387" s="307"/>
      <c r="G387" s="309"/>
      <c r="H387" s="309"/>
      <c r="I387" s="309"/>
      <c r="J387" s="309"/>
      <c r="K387" s="309"/>
      <c r="L387" s="309"/>
      <c r="M387" s="309"/>
      <c r="N387" s="309"/>
      <c r="O387" s="309"/>
      <c r="P387" s="309"/>
      <c r="Q387" s="309"/>
      <c r="R387" s="309"/>
      <c r="S387" s="309"/>
      <c r="T387" s="309"/>
      <c r="U387" s="309"/>
      <c r="V387" s="309"/>
      <c r="W387" s="309"/>
    </row>
    <row r="388" spans="6:23" x14ac:dyDescent="0.25">
      <c r="F388" s="307"/>
      <c r="G388" s="309"/>
      <c r="H388" s="309"/>
      <c r="I388" s="309"/>
      <c r="J388" s="309"/>
      <c r="K388" s="309"/>
      <c r="L388" s="309"/>
      <c r="M388" s="309"/>
      <c r="N388" s="309"/>
      <c r="O388" s="309"/>
      <c r="P388" s="309"/>
      <c r="Q388" s="309"/>
      <c r="R388" s="309"/>
      <c r="S388" s="309"/>
      <c r="T388" s="309"/>
      <c r="U388" s="309"/>
      <c r="V388" s="309"/>
      <c r="W388" s="309"/>
    </row>
    <row r="389" spans="6:23" x14ac:dyDescent="0.25">
      <c r="F389" s="307"/>
      <c r="G389" s="309"/>
      <c r="H389" s="309"/>
      <c r="I389" s="309"/>
      <c r="J389" s="309"/>
      <c r="K389" s="309"/>
      <c r="L389" s="309"/>
      <c r="M389" s="309"/>
      <c r="N389" s="309"/>
      <c r="O389" s="309"/>
      <c r="P389" s="309"/>
      <c r="Q389" s="309"/>
      <c r="R389" s="309"/>
      <c r="S389" s="309"/>
      <c r="T389" s="309"/>
      <c r="U389" s="309"/>
      <c r="V389" s="309"/>
      <c r="W389" s="309"/>
    </row>
    <row r="390" spans="6:23" x14ac:dyDescent="0.25">
      <c r="F390" s="307"/>
      <c r="G390" s="309"/>
      <c r="H390" s="309"/>
      <c r="I390" s="309"/>
      <c r="J390" s="309"/>
      <c r="K390" s="309"/>
      <c r="L390" s="309"/>
      <c r="M390" s="309"/>
      <c r="N390" s="309"/>
      <c r="O390" s="309"/>
      <c r="P390" s="309"/>
      <c r="Q390" s="309"/>
      <c r="R390" s="309"/>
      <c r="S390" s="309"/>
      <c r="T390" s="309"/>
      <c r="U390" s="309"/>
      <c r="V390" s="309"/>
      <c r="W390" s="309"/>
    </row>
    <row r="391" spans="6:23" x14ac:dyDescent="0.25">
      <c r="F391" s="307"/>
      <c r="G391" s="309"/>
      <c r="H391" s="309"/>
      <c r="I391" s="309"/>
      <c r="J391" s="309"/>
      <c r="K391" s="309"/>
      <c r="L391" s="309"/>
      <c r="M391" s="309"/>
      <c r="N391" s="309"/>
      <c r="O391" s="309"/>
      <c r="P391" s="309"/>
      <c r="Q391" s="309"/>
      <c r="R391" s="309"/>
      <c r="S391" s="309"/>
      <c r="T391" s="309"/>
      <c r="U391" s="309"/>
      <c r="V391" s="309"/>
      <c r="W391" s="309"/>
    </row>
    <row r="392" spans="6:23" x14ac:dyDescent="0.25">
      <c r="F392" s="307"/>
      <c r="G392" s="309"/>
      <c r="H392" s="309"/>
      <c r="I392" s="309"/>
      <c r="J392" s="309"/>
      <c r="K392" s="309"/>
      <c r="L392" s="309"/>
      <c r="M392" s="309"/>
      <c r="N392" s="309"/>
      <c r="O392" s="309"/>
      <c r="P392" s="309"/>
      <c r="Q392" s="309"/>
      <c r="R392" s="309"/>
      <c r="S392" s="309"/>
      <c r="T392" s="309"/>
      <c r="U392" s="309"/>
      <c r="V392" s="309"/>
      <c r="W392" s="309"/>
    </row>
    <row r="393" spans="6:23" x14ac:dyDescent="0.25">
      <c r="F393" s="307"/>
      <c r="G393" s="309"/>
      <c r="H393" s="309"/>
      <c r="I393" s="309"/>
      <c r="J393" s="309"/>
      <c r="K393" s="309"/>
      <c r="L393" s="309"/>
      <c r="M393" s="309"/>
      <c r="N393" s="309"/>
      <c r="O393" s="309"/>
      <c r="P393" s="309"/>
      <c r="Q393" s="309"/>
      <c r="R393" s="309"/>
      <c r="S393" s="309"/>
      <c r="T393" s="309"/>
      <c r="U393" s="309"/>
      <c r="V393" s="309"/>
      <c r="W393" s="309"/>
    </row>
    <row r="394" spans="6:23" x14ac:dyDescent="0.25">
      <c r="F394" s="307"/>
      <c r="G394" s="309"/>
      <c r="H394" s="309"/>
      <c r="I394" s="309"/>
      <c r="J394" s="309"/>
      <c r="K394" s="309"/>
      <c r="L394" s="309"/>
      <c r="M394" s="309"/>
      <c r="N394" s="309"/>
      <c r="O394" s="309"/>
      <c r="P394" s="309"/>
      <c r="Q394" s="309"/>
      <c r="R394" s="309"/>
      <c r="S394" s="309"/>
      <c r="T394" s="309"/>
      <c r="U394" s="309"/>
      <c r="V394" s="309"/>
      <c r="W394" s="309"/>
    </row>
    <row r="395" spans="6:23" x14ac:dyDescent="0.25">
      <c r="F395" s="307"/>
      <c r="G395" s="309"/>
      <c r="H395" s="309"/>
      <c r="I395" s="309"/>
      <c r="J395" s="309"/>
      <c r="K395" s="309"/>
      <c r="L395" s="309"/>
      <c r="M395" s="309"/>
      <c r="N395" s="309"/>
      <c r="O395" s="309"/>
      <c r="P395" s="309"/>
      <c r="Q395" s="309"/>
      <c r="R395" s="309"/>
      <c r="S395" s="309"/>
      <c r="T395" s="309"/>
      <c r="U395" s="309"/>
      <c r="V395" s="309"/>
      <c r="W395" s="309"/>
    </row>
    <row r="396" spans="6:23" x14ac:dyDescent="0.25">
      <c r="F396" s="307"/>
      <c r="G396" s="309"/>
      <c r="H396" s="309"/>
      <c r="I396" s="309"/>
      <c r="J396" s="309"/>
      <c r="K396" s="309"/>
      <c r="L396" s="309"/>
      <c r="M396" s="309"/>
      <c r="N396" s="309"/>
      <c r="O396" s="309"/>
      <c r="P396" s="309"/>
      <c r="Q396" s="309"/>
      <c r="R396" s="309"/>
      <c r="S396" s="309"/>
      <c r="T396" s="309"/>
      <c r="U396" s="309"/>
      <c r="V396" s="309"/>
      <c r="W396" s="309"/>
    </row>
    <row r="397" spans="6:23" x14ac:dyDescent="0.25">
      <c r="F397" s="307"/>
      <c r="G397" s="309"/>
      <c r="H397" s="309"/>
      <c r="I397" s="309"/>
      <c r="J397" s="309"/>
      <c r="K397" s="309"/>
      <c r="L397" s="309"/>
      <c r="M397" s="309"/>
      <c r="N397" s="309"/>
      <c r="O397" s="309"/>
      <c r="P397" s="309"/>
      <c r="Q397" s="309"/>
      <c r="R397" s="309"/>
      <c r="S397" s="309"/>
      <c r="T397" s="309"/>
      <c r="U397" s="309"/>
      <c r="V397" s="309"/>
      <c r="W397" s="309"/>
    </row>
    <row r="398" spans="6:23" x14ac:dyDescent="0.25">
      <c r="F398" s="307"/>
      <c r="G398" s="309"/>
      <c r="H398" s="309"/>
      <c r="I398" s="309"/>
      <c r="J398" s="309"/>
      <c r="K398" s="309"/>
      <c r="L398" s="309"/>
      <c r="M398" s="309"/>
      <c r="N398" s="309"/>
      <c r="O398" s="309"/>
      <c r="P398" s="309"/>
      <c r="Q398" s="309"/>
      <c r="R398" s="309"/>
      <c r="S398" s="309"/>
      <c r="T398" s="309"/>
      <c r="U398" s="309"/>
      <c r="V398" s="309"/>
      <c r="W398" s="309"/>
    </row>
    <row r="399" spans="6:23" x14ac:dyDescent="0.25">
      <c r="F399" s="307"/>
      <c r="G399" s="309"/>
      <c r="H399" s="309"/>
      <c r="I399" s="309"/>
      <c r="J399" s="309"/>
      <c r="K399" s="309"/>
      <c r="L399" s="309"/>
      <c r="M399" s="309"/>
      <c r="N399" s="309"/>
      <c r="O399" s="309"/>
      <c r="P399" s="309"/>
      <c r="Q399" s="309"/>
      <c r="R399" s="309"/>
      <c r="S399" s="309"/>
      <c r="T399" s="309"/>
      <c r="U399" s="309"/>
      <c r="V399" s="309"/>
      <c r="W399" s="309"/>
    </row>
    <row r="400" spans="6:23" x14ac:dyDescent="0.25">
      <c r="F400" s="307"/>
      <c r="G400" s="309"/>
      <c r="H400" s="309"/>
      <c r="I400" s="309"/>
      <c r="J400" s="309"/>
      <c r="K400" s="309"/>
      <c r="L400" s="309"/>
      <c r="M400" s="309"/>
      <c r="N400" s="309"/>
      <c r="O400" s="309"/>
      <c r="P400" s="309"/>
      <c r="Q400" s="309"/>
      <c r="R400" s="309"/>
      <c r="S400" s="309"/>
      <c r="T400" s="309"/>
      <c r="U400" s="309"/>
      <c r="V400" s="309"/>
      <c r="W400" s="309"/>
    </row>
    <row r="401" spans="6:23" x14ac:dyDescent="0.25">
      <c r="F401" s="307"/>
      <c r="G401" s="309"/>
      <c r="H401" s="309"/>
      <c r="I401" s="309"/>
      <c r="J401" s="309"/>
      <c r="K401" s="309"/>
      <c r="L401" s="309"/>
      <c r="M401" s="309"/>
      <c r="N401" s="309"/>
      <c r="O401" s="309"/>
      <c r="P401" s="309"/>
      <c r="Q401" s="309"/>
      <c r="R401" s="309"/>
      <c r="S401" s="309"/>
      <c r="T401" s="309"/>
      <c r="U401" s="309"/>
      <c r="V401" s="309"/>
      <c r="W401" s="309"/>
    </row>
    <row r="402" spans="6:23" x14ac:dyDescent="0.25">
      <c r="F402" s="307"/>
      <c r="G402" s="309"/>
      <c r="H402" s="309"/>
      <c r="I402" s="309"/>
      <c r="J402" s="309"/>
      <c r="K402" s="309"/>
      <c r="L402" s="309"/>
      <c r="M402" s="309"/>
      <c r="N402" s="309"/>
      <c r="O402" s="309"/>
      <c r="P402" s="309"/>
      <c r="Q402" s="309"/>
      <c r="R402" s="309"/>
      <c r="S402" s="309"/>
      <c r="T402" s="309"/>
      <c r="U402" s="309"/>
      <c r="V402" s="309"/>
      <c r="W402" s="309"/>
    </row>
    <row r="403" spans="6:23" x14ac:dyDescent="0.25">
      <c r="F403" s="307"/>
      <c r="G403" s="309"/>
      <c r="H403" s="309"/>
      <c r="I403" s="309"/>
      <c r="J403" s="309"/>
      <c r="K403" s="309"/>
      <c r="L403" s="309"/>
      <c r="M403" s="309"/>
      <c r="N403" s="309"/>
      <c r="O403" s="309"/>
      <c r="P403" s="309"/>
      <c r="Q403" s="309"/>
      <c r="R403" s="309"/>
      <c r="S403" s="309"/>
      <c r="T403" s="309"/>
      <c r="U403" s="309"/>
      <c r="V403" s="309"/>
      <c r="W403" s="309"/>
    </row>
    <row r="404" spans="6:23" x14ac:dyDescent="0.25">
      <c r="F404" s="307"/>
      <c r="G404" s="309"/>
      <c r="H404" s="309"/>
      <c r="I404" s="309"/>
      <c r="J404" s="309"/>
      <c r="K404" s="309"/>
      <c r="L404" s="309"/>
      <c r="M404" s="309"/>
      <c r="N404" s="309"/>
      <c r="O404" s="309"/>
      <c r="P404" s="309"/>
      <c r="Q404" s="309"/>
      <c r="R404" s="309"/>
      <c r="S404" s="309"/>
      <c r="T404" s="309"/>
      <c r="U404" s="309"/>
      <c r="V404" s="309"/>
      <c r="W404" s="309"/>
    </row>
    <row r="405" spans="6:23" x14ac:dyDescent="0.25">
      <c r="F405" s="307"/>
      <c r="G405" s="309"/>
      <c r="H405" s="309"/>
      <c r="I405" s="309"/>
      <c r="J405" s="309"/>
      <c r="K405" s="309"/>
      <c r="L405" s="309"/>
      <c r="M405" s="309"/>
      <c r="N405" s="309"/>
      <c r="O405" s="309"/>
      <c r="P405" s="309"/>
      <c r="Q405" s="309"/>
      <c r="R405" s="309"/>
      <c r="S405" s="309"/>
      <c r="T405" s="309"/>
      <c r="U405" s="309"/>
      <c r="V405" s="309"/>
      <c r="W405" s="309"/>
    </row>
    <row r="406" spans="6:23" x14ac:dyDescent="0.25">
      <c r="F406" s="307"/>
      <c r="G406" s="309"/>
      <c r="H406" s="309"/>
      <c r="I406" s="309"/>
      <c r="J406" s="309"/>
      <c r="K406" s="309"/>
      <c r="L406" s="309"/>
      <c r="M406" s="309"/>
      <c r="N406" s="309"/>
      <c r="O406" s="309"/>
      <c r="P406" s="309"/>
      <c r="Q406" s="309"/>
      <c r="R406" s="309"/>
      <c r="S406" s="309"/>
      <c r="T406" s="309"/>
      <c r="U406" s="309"/>
      <c r="V406" s="309"/>
      <c r="W406" s="309"/>
    </row>
    <row r="407" spans="6:23" x14ac:dyDescent="0.25">
      <c r="F407" s="307"/>
      <c r="G407" s="309"/>
      <c r="H407" s="309"/>
      <c r="I407" s="309"/>
      <c r="J407" s="309"/>
      <c r="K407" s="309"/>
      <c r="L407" s="309"/>
      <c r="M407" s="309"/>
      <c r="N407" s="309"/>
      <c r="O407" s="309"/>
      <c r="P407" s="309"/>
      <c r="Q407" s="309"/>
      <c r="R407" s="309"/>
      <c r="S407" s="309"/>
      <c r="T407" s="309"/>
      <c r="U407" s="309"/>
      <c r="V407" s="309"/>
      <c r="W407" s="309"/>
    </row>
    <row r="408" spans="6:23" x14ac:dyDescent="0.25">
      <c r="F408" s="307"/>
      <c r="G408" s="309"/>
      <c r="H408" s="309"/>
      <c r="I408" s="309"/>
      <c r="J408" s="309"/>
      <c r="K408" s="309"/>
      <c r="L408" s="309"/>
      <c r="M408" s="309"/>
      <c r="N408" s="309"/>
      <c r="O408" s="309"/>
      <c r="P408" s="309"/>
      <c r="Q408" s="309"/>
      <c r="R408" s="309"/>
      <c r="S408" s="309"/>
      <c r="T408" s="309"/>
      <c r="U408" s="309"/>
      <c r="V408" s="309"/>
      <c r="W408" s="309"/>
    </row>
    <row r="409" spans="6:23" x14ac:dyDescent="0.25">
      <c r="F409" s="307"/>
      <c r="G409" s="309"/>
      <c r="H409" s="309"/>
      <c r="I409" s="309"/>
      <c r="J409" s="309"/>
      <c r="K409" s="309"/>
      <c r="L409" s="309"/>
      <c r="M409" s="309"/>
      <c r="N409" s="309"/>
      <c r="O409" s="309"/>
      <c r="P409" s="309"/>
      <c r="Q409" s="309"/>
      <c r="R409" s="309"/>
      <c r="S409" s="309"/>
      <c r="T409" s="309"/>
      <c r="U409" s="309"/>
      <c r="V409" s="309"/>
      <c r="W409" s="309"/>
    </row>
    <row r="410" spans="6:23" x14ac:dyDescent="0.25">
      <c r="F410" s="307"/>
      <c r="G410" s="309"/>
      <c r="H410" s="309"/>
      <c r="I410" s="309"/>
      <c r="J410" s="309"/>
      <c r="K410" s="309"/>
      <c r="L410" s="309"/>
      <c r="M410" s="309"/>
      <c r="N410" s="309"/>
      <c r="O410" s="309"/>
      <c r="P410" s="309"/>
      <c r="Q410" s="309"/>
      <c r="R410" s="309"/>
      <c r="S410" s="309"/>
      <c r="T410" s="309"/>
      <c r="U410" s="309"/>
      <c r="V410" s="309"/>
      <c r="W410" s="309"/>
    </row>
    <row r="411" spans="6:23" x14ac:dyDescent="0.25">
      <c r="F411" s="307"/>
      <c r="G411" s="309"/>
      <c r="H411" s="309"/>
      <c r="I411" s="309"/>
      <c r="J411" s="309"/>
      <c r="K411" s="309"/>
      <c r="L411" s="309"/>
      <c r="M411" s="309"/>
      <c r="N411" s="309"/>
      <c r="O411" s="309"/>
      <c r="P411" s="309"/>
      <c r="Q411" s="309"/>
      <c r="R411" s="309"/>
      <c r="S411" s="309"/>
      <c r="T411" s="309"/>
      <c r="U411" s="309"/>
      <c r="V411" s="309"/>
      <c r="W411" s="309"/>
    </row>
    <row r="412" spans="6:23" x14ac:dyDescent="0.25">
      <c r="F412" s="307"/>
      <c r="G412" s="309"/>
      <c r="H412" s="309"/>
      <c r="I412" s="309"/>
      <c r="J412" s="309"/>
      <c r="K412" s="309"/>
      <c r="L412" s="309"/>
      <c r="M412" s="309"/>
      <c r="N412" s="309"/>
      <c r="O412" s="309"/>
      <c r="P412" s="309"/>
      <c r="Q412" s="309"/>
      <c r="R412" s="309"/>
      <c r="S412" s="309"/>
      <c r="T412" s="309"/>
      <c r="U412" s="309"/>
      <c r="V412" s="309"/>
      <c r="W412" s="309"/>
    </row>
    <row r="413" spans="6:23" x14ac:dyDescent="0.25">
      <c r="F413" s="307"/>
      <c r="G413" s="309"/>
      <c r="H413" s="309"/>
      <c r="I413" s="309"/>
      <c r="J413" s="309"/>
      <c r="K413" s="309"/>
      <c r="L413" s="309"/>
      <c r="M413" s="309"/>
      <c r="N413" s="309"/>
      <c r="O413" s="309"/>
      <c r="P413" s="309"/>
      <c r="Q413" s="309"/>
      <c r="R413" s="309"/>
      <c r="S413" s="309"/>
      <c r="T413" s="309"/>
      <c r="U413" s="309"/>
      <c r="V413" s="309"/>
      <c r="W413" s="309"/>
    </row>
    <row r="414" spans="6:23" x14ac:dyDescent="0.25">
      <c r="F414" s="307"/>
      <c r="G414" s="309"/>
      <c r="H414" s="309"/>
      <c r="I414" s="309"/>
      <c r="J414" s="309"/>
      <c r="K414" s="309"/>
      <c r="L414" s="309"/>
      <c r="M414" s="309"/>
      <c r="N414" s="309"/>
      <c r="O414" s="309"/>
      <c r="P414" s="309"/>
      <c r="Q414" s="309"/>
      <c r="R414" s="309"/>
      <c r="S414" s="309"/>
      <c r="T414" s="309"/>
      <c r="U414" s="309"/>
      <c r="V414" s="309"/>
      <c r="W414" s="309"/>
    </row>
    <row r="415" spans="6:23" x14ac:dyDescent="0.25">
      <c r="F415" s="307"/>
      <c r="G415" s="309"/>
      <c r="H415" s="309"/>
      <c r="I415" s="309"/>
      <c r="J415" s="309"/>
      <c r="K415" s="309"/>
      <c r="L415" s="309"/>
      <c r="M415" s="309"/>
      <c r="N415" s="309"/>
      <c r="O415" s="309"/>
      <c r="P415" s="309"/>
      <c r="Q415" s="309"/>
      <c r="R415" s="309"/>
      <c r="S415" s="309"/>
      <c r="T415" s="309"/>
      <c r="U415" s="309"/>
      <c r="V415" s="309"/>
      <c r="W415" s="309"/>
    </row>
    <row r="416" spans="6:23" x14ac:dyDescent="0.25">
      <c r="F416" s="307"/>
      <c r="G416" s="309"/>
      <c r="H416" s="309"/>
      <c r="I416" s="309"/>
      <c r="J416" s="309"/>
      <c r="K416" s="309"/>
      <c r="L416" s="309"/>
      <c r="M416" s="309"/>
      <c r="N416" s="309"/>
      <c r="O416" s="309"/>
      <c r="P416" s="309"/>
      <c r="Q416" s="309"/>
      <c r="R416" s="309"/>
      <c r="S416" s="309"/>
      <c r="T416" s="309"/>
      <c r="U416" s="309"/>
      <c r="V416" s="309"/>
      <c r="W416" s="309"/>
    </row>
  </sheetData>
  <mergeCells count="2">
    <mergeCell ref="B13:E13"/>
    <mergeCell ref="I13:V13"/>
  </mergeCells>
  <pageMargins left="0.35433070866141736" right="0.35433070866141736" top="0.74803149606299213" bottom="0.74803149606299213" header="0.31496062992125984" footer="0.31496062992125984"/>
  <pageSetup paperSize="9" scale="36" orientation="landscape" r:id="rId1"/>
  <headerFooter>
    <oddFooter>&amp;L&amp;P of &amp;N</oddFooter>
  </headerFooter>
  <rowBreaks count="1" manualBreakCount="1">
    <brk id="11" max="16383" man="1"/>
  </rowBreaks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BFB86-DC15-4BBE-A1DA-1A25D0CFEFD8}">
  <sheetPr>
    <tabColor rgb="FF00FF00"/>
    <pageSetUpPr fitToPage="1"/>
  </sheetPr>
  <dimension ref="A10:L26"/>
  <sheetViews>
    <sheetView view="pageBreakPreview" zoomScale="95" zoomScaleNormal="100" zoomScaleSheetLayoutView="95" workbookViewId="0">
      <selection activeCell="AB11" sqref="AB11"/>
    </sheetView>
  </sheetViews>
  <sheetFormatPr defaultColWidth="8.69921875" defaultRowHeight="14.4" x14ac:dyDescent="0.3"/>
  <cols>
    <col min="1" max="3" width="8.69921875" style="310"/>
    <col min="4" max="4" width="12.59765625" style="310" bestFit="1" customWidth="1"/>
    <col min="5" max="5" width="13.19921875" style="310" bestFit="1" customWidth="1"/>
    <col min="6" max="8" width="12.69921875" style="310" bestFit="1" customWidth="1"/>
    <col min="9" max="9" width="13.3984375" style="310" bestFit="1" customWidth="1"/>
    <col min="10" max="10" width="14.8984375" style="310" bestFit="1" customWidth="1"/>
    <col min="11" max="12" width="14.19921875" style="310" bestFit="1" customWidth="1"/>
    <col min="13" max="16384" width="8.69921875" style="310"/>
  </cols>
  <sheetData>
    <row r="10" spans="1:12" x14ac:dyDescent="0.3">
      <c r="A10" s="336" t="s">
        <v>182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</row>
    <row r="11" spans="1:12" ht="20.399999999999999" x14ac:dyDescent="0.35">
      <c r="A11" s="492"/>
      <c r="B11" s="492"/>
      <c r="C11" s="492"/>
      <c r="D11" s="492"/>
      <c r="E11" s="492"/>
      <c r="F11" s="492"/>
      <c r="G11" s="492"/>
      <c r="H11" s="337"/>
      <c r="I11" s="337"/>
      <c r="J11" s="337"/>
      <c r="K11" s="337"/>
      <c r="L11" s="337"/>
    </row>
    <row r="12" spans="1:12" x14ac:dyDescent="0.3">
      <c r="A12" s="493" t="s">
        <v>61</v>
      </c>
      <c r="B12" s="493"/>
      <c r="C12" s="493"/>
      <c r="D12" s="493"/>
      <c r="E12" s="493"/>
      <c r="F12" s="493"/>
      <c r="G12" s="493"/>
      <c r="H12" s="337"/>
      <c r="I12" s="337"/>
      <c r="J12" s="337"/>
      <c r="K12" s="337"/>
      <c r="L12" s="337"/>
    </row>
    <row r="13" spans="1:12" x14ac:dyDescent="0.3">
      <c r="A13" s="494" t="s">
        <v>183</v>
      </c>
      <c r="B13" s="494"/>
      <c r="C13" s="494"/>
      <c r="D13" s="494"/>
      <c r="E13" s="340"/>
      <c r="F13" s="340"/>
      <c r="G13" s="255"/>
      <c r="H13" s="337"/>
      <c r="I13" s="337"/>
      <c r="J13" s="337"/>
      <c r="K13" s="337"/>
      <c r="L13" s="337"/>
    </row>
    <row r="14" spans="1:12" x14ac:dyDescent="0.3">
      <c r="A14" s="494" t="s">
        <v>2</v>
      </c>
      <c r="B14" s="494"/>
      <c r="C14" s="494"/>
      <c r="D14" s="495" t="s">
        <v>184</v>
      </c>
      <c r="E14" s="496"/>
      <c r="F14" s="497"/>
      <c r="G14" s="341" t="s">
        <v>185</v>
      </c>
      <c r="H14" s="489" t="s">
        <v>186</v>
      </c>
      <c r="I14" s="490"/>
      <c r="J14" s="490"/>
      <c r="K14" s="490"/>
      <c r="L14" s="491"/>
    </row>
    <row r="15" spans="1:12" x14ac:dyDescent="0.3">
      <c r="A15" s="255"/>
      <c r="B15" s="255"/>
      <c r="C15" s="255"/>
      <c r="D15" s="342" t="s">
        <v>7</v>
      </c>
      <c r="E15" s="342" t="s">
        <v>8</v>
      </c>
      <c r="F15" s="342" t="s">
        <v>9</v>
      </c>
      <c r="G15" s="343" t="s">
        <v>10</v>
      </c>
      <c r="H15" s="344" t="s">
        <v>11</v>
      </c>
      <c r="I15" s="344" t="s">
        <v>12</v>
      </c>
      <c r="J15" s="344" t="s">
        <v>13</v>
      </c>
      <c r="K15" s="344" t="s">
        <v>14</v>
      </c>
      <c r="L15" s="344" t="s">
        <v>112</v>
      </c>
    </row>
    <row r="16" spans="1:12" x14ac:dyDescent="0.3">
      <c r="A16" s="238" t="s">
        <v>15</v>
      </c>
      <c r="B16" s="255"/>
      <c r="C16" s="255"/>
      <c r="D16" s="345">
        <v>0</v>
      </c>
      <c r="E16" s="345">
        <v>0</v>
      </c>
      <c r="F16" s="345">
        <v>0</v>
      </c>
      <c r="G16" s="346">
        <v>0</v>
      </c>
      <c r="H16" s="347">
        <f>+Workings!R16</f>
        <v>0</v>
      </c>
      <c r="I16" s="347">
        <f>+Workings!S16</f>
        <v>0</v>
      </c>
      <c r="J16" s="347">
        <f>+Workings!T16</f>
        <v>0</v>
      </c>
      <c r="K16" s="347">
        <f>+Workings!U16</f>
        <v>0</v>
      </c>
      <c r="L16" s="347">
        <f>+Workings!V16</f>
        <v>0</v>
      </c>
    </row>
    <row r="17" spans="1:12" ht="15.6" x14ac:dyDescent="0.3">
      <c r="A17" s="255" t="s">
        <v>16</v>
      </c>
      <c r="B17" s="255"/>
      <c r="C17" s="255"/>
      <c r="D17" s="59">
        <v>0</v>
      </c>
      <c r="E17" s="59">
        <v>0</v>
      </c>
      <c r="F17" s="59">
        <v>0</v>
      </c>
      <c r="G17" s="348">
        <v>0</v>
      </c>
      <c r="H17" s="47">
        <f>-Workings!R21</f>
        <v>0</v>
      </c>
      <c r="I17" s="47">
        <f>-Workings!S21</f>
        <v>0</v>
      </c>
      <c r="J17" s="47">
        <f>-Workings!T21</f>
        <v>0</v>
      </c>
      <c r="K17" s="349">
        <f>-Workings!U21</f>
        <v>0</v>
      </c>
      <c r="L17" s="349">
        <f>-Workings!V21</f>
        <v>0</v>
      </c>
    </row>
    <row r="18" spans="1:12" x14ac:dyDescent="0.3">
      <c r="A18" s="255" t="s">
        <v>17</v>
      </c>
      <c r="B18" s="255"/>
      <c r="C18" s="255"/>
      <c r="D18" s="350">
        <v>0</v>
      </c>
      <c r="E18" s="350">
        <v>0</v>
      </c>
      <c r="F18" s="350">
        <v>0</v>
      </c>
      <c r="G18" s="351">
        <v>0</v>
      </c>
      <c r="H18" s="352">
        <f t="shared" ref="H18:L18" si="0">SUM(H16:H17)</f>
        <v>0</v>
      </c>
      <c r="I18" s="352">
        <f t="shared" si="0"/>
        <v>0</v>
      </c>
      <c r="J18" s="352">
        <f t="shared" si="0"/>
        <v>0</v>
      </c>
      <c r="K18" s="352">
        <f t="shared" si="0"/>
        <v>0</v>
      </c>
      <c r="L18" s="352">
        <f t="shared" si="0"/>
        <v>0</v>
      </c>
    </row>
    <row r="19" spans="1:12" x14ac:dyDescent="0.3">
      <c r="A19" s="255" t="s">
        <v>18</v>
      </c>
      <c r="B19" s="255"/>
      <c r="C19" s="255"/>
      <c r="D19" s="353">
        <v>0</v>
      </c>
      <c r="E19" s="353">
        <v>0</v>
      </c>
      <c r="F19" s="353">
        <v>0</v>
      </c>
      <c r="G19" s="354">
        <v>0</v>
      </c>
      <c r="H19" s="355"/>
      <c r="I19" s="355"/>
      <c r="J19" s="355"/>
      <c r="K19" s="355"/>
      <c r="L19" s="355"/>
    </row>
    <row r="20" spans="1:12" x14ac:dyDescent="0.3">
      <c r="A20" s="238" t="s">
        <v>187</v>
      </c>
      <c r="B20" s="238"/>
      <c r="C20" s="238"/>
      <c r="D20" s="52">
        <v>0</v>
      </c>
      <c r="E20" s="52">
        <v>0</v>
      </c>
      <c r="F20" s="52">
        <v>0</v>
      </c>
      <c r="G20" s="356">
        <v>0</v>
      </c>
      <c r="H20" s="54">
        <f>-Workings!R26+Workings!R42</f>
        <v>0</v>
      </c>
      <c r="I20" s="54">
        <f>-Workings!S26+Workings!S42</f>
        <v>0</v>
      </c>
      <c r="J20" s="54">
        <f>-Workings!T26+Workings!T42</f>
        <v>0</v>
      </c>
      <c r="K20" s="54">
        <f>-Workings!U26+Workings!U42</f>
        <v>0</v>
      </c>
      <c r="L20" s="54">
        <f>-Workings!V26+Workings!V42</f>
        <v>0</v>
      </c>
    </row>
    <row r="21" spans="1:12" x14ac:dyDescent="0.3">
      <c r="A21" s="255" t="s">
        <v>23</v>
      </c>
      <c r="B21" s="255"/>
      <c r="C21" s="255"/>
      <c r="D21" s="45">
        <v>0</v>
      </c>
      <c r="E21" s="45">
        <v>0</v>
      </c>
      <c r="F21" s="45">
        <v>0</v>
      </c>
      <c r="G21" s="357">
        <v>0</v>
      </c>
      <c r="H21" s="47">
        <v>0</v>
      </c>
      <c r="I21" s="47"/>
      <c r="J21" s="47"/>
      <c r="K21" s="47"/>
      <c r="L21" s="47"/>
    </row>
    <row r="22" spans="1:12" ht="15.6" x14ac:dyDescent="0.3">
      <c r="A22" s="255" t="s">
        <v>24</v>
      </c>
      <c r="B22" s="255"/>
      <c r="C22" s="255"/>
      <c r="D22" s="59">
        <v>0</v>
      </c>
      <c r="E22" s="59">
        <v>0</v>
      </c>
      <c r="F22" s="59">
        <v>0</v>
      </c>
      <c r="G22" s="354"/>
      <c r="H22" s="47">
        <f>-Workings!R42</f>
        <v>0</v>
      </c>
      <c r="I22" s="47">
        <f>-Workings!S42</f>
        <v>0</v>
      </c>
      <c r="J22" s="47">
        <f>-Workings!T42</f>
        <v>0</v>
      </c>
      <c r="K22" s="47">
        <f>-Workings!U42</f>
        <v>0</v>
      </c>
      <c r="L22" s="47">
        <f>-Workings!V42</f>
        <v>0</v>
      </c>
    </row>
    <row r="23" spans="1:12" x14ac:dyDescent="0.3">
      <c r="A23" s="238" t="s">
        <v>26</v>
      </c>
      <c r="B23" s="238"/>
      <c r="C23" s="238"/>
      <c r="D23" s="52">
        <v>0</v>
      </c>
      <c r="E23" s="52">
        <v>0</v>
      </c>
      <c r="F23" s="52">
        <v>0</v>
      </c>
      <c r="G23" s="356">
        <v>0</v>
      </c>
      <c r="H23" s="54">
        <f>SUM(H18:H22)</f>
        <v>0</v>
      </c>
      <c r="I23" s="54">
        <f t="shared" ref="I23:L23" si="1">SUM(I18:I22)</f>
        <v>0</v>
      </c>
      <c r="J23" s="54">
        <f t="shared" si="1"/>
        <v>0</v>
      </c>
      <c r="K23" s="54">
        <f t="shared" si="1"/>
        <v>0</v>
      </c>
      <c r="L23" s="54">
        <f t="shared" si="1"/>
        <v>0</v>
      </c>
    </row>
    <row r="24" spans="1:12" ht="15.6" x14ac:dyDescent="0.3">
      <c r="A24" s="255" t="s">
        <v>27</v>
      </c>
      <c r="B24" s="255"/>
      <c r="C24" s="255"/>
      <c r="D24" s="59" t="s">
        <v>188</v>
      </c>
      <c r="E24" s="59" t="s">
        <v>188</v>
      </c>
      <c r="F24" s="59" t="s">
        <v>188</v>
      </c>
      <c r="G24" s="348">
        <v>0</v>
      </c>
      <c r="H24" s="67">
        <f t="shared" ref="H24:L24" si="2">-H23*0.28</f>
        <v>0</v>
      </c>
      <c r="I24" s="67">
        <f t="shared" si="2"/>
        <v>0</v>
      </c>
      <c r="J24" s="67">
        <f t="shared" si="2"/>
        <v>0</v>
      </c>
      <c r="K24" s="67">
        <f t="shared" si="2"/>
        <v>0</v>
      </c>
      <c r="L24" s="67">
        <f t="shared" si="2"/>
        <v>0</v>
      </c>
    </row>
    <row r="25" spans="1:12" ht="15" thickBot="1" x14ac:dyDescent="0.35">
      <c r="A25" s="238" t="s">
        <v>28</v>
      </c>
      <c r="B25" s="238"/>
      <c r="C25" s="238"/>
      <c r="D25" s="358">
        <f>SUM(D23:D24)</f>
        <v>0</v>
      </c>
      <c r="E25" s="68">
        <v>0</v>
      </c>
      <c r="F25" s="69">
        <v>0</v>
      </c>
      <c r="G25" s="359">
        <v>0</v>
      </c>
      <c r="H25" s="70">
        <f t="shared" ref="H25:L25" si="3">SUM(H23:H24)</f>
        <v>0</v>
      </c>
      <c r="I25" s="70">
        <f t="shared" si="3"/>
        <v>0</v>
      </c>
      <c r="J25" s="70">
        <f t="shared" si="3"/>
        <v>0</v>
      </c>
      <c r="K25" s="70">
        <f t="shared" si="3"/>
        <v>0</v>
      </c>
      <c r="L25" s="70">
        <f t="shared" si="3"/>
        <v>0</v>
      </c>
    </row>
    <row r="26" spans="1:12" ht="15" thickTop="1" x14ac:dyDescent="0.3"/>
  </sheetData>
  <mergeCells count="6">
    <mergeCell ref="H14:L14"/>
    <mergeCell ref="A11:G11"/>
    <mergeCell ref="A12:G12"/>
    <mergeCell ref="A13:D13"/>
    <mergeCell ref="A14:C14"/>
    <mergeCell ref="D14:F14"/>
  </mergeCells>
  <pageMargins left="0.35433070866141736" right="0.35433070866141736" top="0.74803149606299213" bottom="0.74803149606299213" header="0.31496062992125984" footer="0.31496062992125984"/>
  <pageSetup paperSize="9" scale="60" orientation="landscape" r:id="rId1"/>
  <headerFooter>
    <oddFooter>&amp;L&amp;P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B22F2-6814-4A51-BB75-AFB062EC1D92}">
  <sheetPr>
    <tabColor rgb="FFFFC000"/>
    <pageSetUpPr fitToPage="1"/>
  </sheetPr>
  <dimension ref="A9:M66"/>
  <sheetViews>
    <sheetView view="pageLayout" zoomScale="56" zoomScaleNormal="100" zoomScaleSheetLayoutView="83" zoomScalePageLayoutView="56" workbookViewId="0">
      <selection activeCell="AB11" sqref="AB11"/>
    </sheetView>
  </sheetViews>
  <sheetFormatPr defaultColWidth="8.69921875" defaultRowHeight="14.4" x14ac:dyDescent="0.3"/>
  <cols>
    <col min="1" max="1" width="33.59765625" style="310" customWidth="1"/>
    <col min="2" max="2" width="12.09765625" style="310" bestFit="1" customWidth="1"/>
    <col min="3" max="3" width="11.19921875" style="310" bestFit="1" customWidth="1"/>
    <col min="4" max="4" width="10.69921875" style="310" bestFit="1" customWidth="1"/>
    <col min="5" max="5" width="16.19921875" style="310" bestFit="1" customWidth="1"/>
    <col min="6" max="7" width="13" style="310" bestFit="1" customWidth="1"/>
    <col min="8" max="9" width="13.8984375" style="310" bestFit="1" customWidth="1"/>
    <col min="10" max="10" width="13.3984375" style="310" bestFit="1" customWidth="1"/>
    <col min="11" max="16384" width="8.69921875" style="310"/>
  </cols>
  <sheetData>
    <row r="9" spans="1:10" x14ac:dyDescent="0.3">
      <c r="A9" s="233" t="s">
        <v>189</v>
      </c>
      <c r="B9" s="337"/>
      <c r="C9" s="337"/>
      <c r="D9" s="337"/>
      <c r="E9" s="337"/>
      <c r="F9" s="337"/>
      <c r="G9" s="337"/>
      <c r="H9" s="337"/>
      <c r="I9" s="337"/>
      <c r="J9" s="337"/>
    </row>
    <row r="10" spans="1:10" ht="20.399999999999999" x14ac:dyDescent="0.35">
      <c r="A10" s="498" t="s">
        <v>60</v>
      </c>
      <c r="B10" s="498"/>
      <c r="C10" s="498"/>
      <c r="D10" s="338"/>
      <c r="E10" s="338"/>
      <c r="F10" s="337"/>
      <c r="G10" s="337"/>
      <c r="H10" s="337"/>
      <c r="I10" s="337"/>
      <c r="J10" s="337"/>
    </row>
    <row r="11" spans="1:10" x14ac:dyDescent="0.3">
      <c r="A11" s="493" t="s">
        <v>61</v>
      </c>
      <c r="B11" s="493"/>
      <c r="C11" s="493"/>
      <c r="D11" s="339"/>
      <c r="E11" s="339"/>
      <c r="F11" s="337"/>
      <c r="G11" s="337"/>
      <c r="H11" s="337"/>
      <c r="I11" s="337"/>
      <c r="J11" s="337"/>
    </row>
    <row r="12" spans="1:10" x14ac:dyDescent="0.3">
      <c r="A12" s="238" t="s">
        <v>190</v>
      </c>
      <c r="B12" s="499" t="s">
        <v>184</v>
      </c>
      <c r="C12" s="500"/>
      <c r="D12" s="500"/>
      <c r="E12" s="501"/>
      <c r="F12" s="502" t="s">
        <v>186</v>
      </c>
      <c r="G12" s="503"/>
      <c r="H12" s="503"/>
      <c r="I12" s="503"/>
      <c r="J12" s="504"/>
    </row>
    <row r="13" spans="1:10" x14ac:dyDescent="0.3">
      <c r="A13" s="339" t="s">
        <v>30</v>
      </c>
      <c r="B13" s="344" t="str">
        <f>+IS!D15</f>
        <v>2021/22</v>
      </c>
      <c r="C13" s="344" t="str">
        <f>+IS!E15</f>
        <v>2022/23</v>
      </c>
      <c r="D13" s="344" t="str">
        <f>+IS!F15</f>
        <v>2023/24</v>
      </c>
      <c r="E13" s="344" t="str">
        <f>+IS!G15</f>
        <v>2024/25</v>
      </c>
      <c r="F13" s="360" t="str">
        <f>+IS!H15</f>
        <v>2025/26</v>
      </c>
      <c r="G13" s="360" t="str">
        <f>+IS!I15</f>
        <v>2026/27</v>
      </c>
      <c r="H13" s="360" t="str">
        <f>+IS!J15</f>
        <v>2027/28</v>
      </c>
      <c r="I13" s="360" t="str">
        <f>+IS!K15</f>
        <v>2028/29</v>
      </c>
      <c r="J13" s="360" t="str">
        <f>+IS!L15</f>
        <v>2029/30</v>
      </c>
    </row>
    <row r="14" spans="1:10" x14ac:dyDescent="0.3">
      <c r="A14" s="238" t="s">
        <v>31</v>
      </c>
      <c r="B14" s="361"/>
      <c r="C14" s="361"/>
      <c r="D14" s="361"/>
      <c r="E14" s="361"/>
      <c r="F14" s="337"/>
      <c r="G14" s="337"/>
      <c r="H14" s="337"/>
      <c r="I14" s="337"/>
      <c r="J14" s="337"/>
    </row>
    <row r="15" spans="1:10" x14ac:dyDescent="0.3">
      <c r="A15" s="238" t="s">
        <v>32</v>
      </c>
      <c r="B15" s="362">
        <f>SUM(B16:B17)</f>
        <v>0</v>
      </c>
      <c r="C15" s="363">
        <f t="shared" ref="C15:J15" si="0">SUM(C16:C17)</f>
        <v>0</v>
      </c>
      <c r="D15" s="363">
        <f t="shared" si="0"/>
        <v>0</v>
      </c>
      <c r="E15" s="363">
        <f t="shared" si="0"/>
        <v>0</v>
      </c>
      <c r="F15" s="364">
        <f t="shared" si="0"/>
        <v>0</v>
      </c>
      <c r="G15" s="364">
        <f t="shared" si="0"/>
        <v>0</v>
      </c>
      <c r="H15" s="364">
        <f t="shared" si="0"/>
        <v>0</v>
      </c>
      <c r="I15" s="364">
        <f t="shared" si="0"/>
        <v>0</v>
      </c>
      <c r="J15" s="365">
        <f t="shared" si="0"/>
        <v>0</v>
      </c>
    </row>
    <row r="16" spans="1:10" x14ac:dyDescent="0.3">
      <c r="A16" s="255" t="s">
        <v>191</v>
      </c>
      <c r="B16" s="366"/>
      <c r="C16" s="367"/>
      <c r="D16" s="368"/>
      <c r="E16" s="369"/>
      <c r="F16" s="370"/>
      <c r="G16" s="371"/>
      <c r="H16" s="370"/>
      <c r="I16" s="371"/>
      <c r="J16" s="370"/>
    </row>
    <row r="17" spans="1:10" x14ac:dyDescent="0.3">
      <c r="A17" s="255" t="s">
        <v>192</v>
      </c>
      <c r="B17" s="372"/>
      <c r="C17" s="372"/>
      <c r="D17" s="372"/>
      <c r="E17" s="372"/>
      <c r="F17" s="373"/>
      <c r="G17" s="374"/>
      <c r="H17" s="373"/>
      <c r="I17" s="374"/>
      <c r="J17" s="373"/>
    </row>
    <row r="18" spans="1:10" x14ac:dyDescent="0.3">
      <c r="A18" s="255"/>
      <c r="B18" s="375"/>
      <c r="C18" s="111"/>
      <c r="D18" s="111"/>
      <c r="E18" s="111"/>
      <c r="F18" s="376"/>
      <c r="G18" s="376"/>
      <c r="H18" s="376"/>
      <c r="I18" s="376"/>
      <c r="J18" s="376"/>
    </row>
    <row r="19" spans="1:10" x14ac:dyDescent="0.3">
      <c r="A19" s="238" t="s">
        <v>37</v>
      </c>
      <c r="B19" s="111">
        <f t="shared" ref="B19:D19" si="1">SUM(B20:B21)</f>
        <v>0</v>
      </c>
      <c r="C19" s="111">
        <f t="shared" si="1"/>
        <v>0</v>
      </c>
      <c r="D19" s="111">
        <f t="shared" si="1"/>
        <v>0</v>
      </c>
      <c r="E19" s="111">
        <f>SUM(E20:E21)</f>
        <v>0</v>
      </c>
      <c r="F19" s="376">
        <f t="shared" ref="F19:J19" si="2">SUM(F20:F21)</f>
        <v>0</v>
      </c>
      <c r="G19" s="376">
        <f t="shared" si="2"/>
        <v>0</v>
      </c>
      <c r="H19" s="376">
        <f t="shared" si="2"/>
        <v>0</v>
      </c>
      <c r="I19" s="376">
        <f t="shared" si="2"/>
        <v>0</v>
      </c>
      <c r="J19" s="376">
        <f t="shared" si="2"/>
        <v>0</v>
      </c>
    </row>
    <row r="20" spans="1:10" x14ac:dyDescent="0.3">
      <c r="A20" s="255" t="s">
        <v>38</v>
      </c>
      <c r="B20" s="366"/>
      <c r="C20" s="367"/>
      <c r="D20" s="368"/>
      <c r="E20" s="367"/>
      <c r="F20" s="371"/>
      <c r="G20" s="370"/>
      <c r="H20" s="371"/>
      <c r="I20" s="370"/>
      <c r="J20" s="377"/>
    </row>
    <row r="21" spans="1:10" x14ac:dyDescent="0.3">
      <c r="A21" s="255" t="s">
        <v>39</v>
      </c>
      <c r="B21" s="372"/>
      <c r="C21" s="378"/>
      <c r="D21" s="379"/>
      <c r="E21" s="378"/>
      <c r="F21" s="374"/>
      <c r="G21" s="373"/>
      <c r="H21" s="374"/>
      <c r="I21" s="373"/>
      <c r="J21" s="380"/>
    </row>
    <row r="22" spans="1:10" x14ac:dyDescent="0.3">
      <c r="A22" s="255"/>
      <c r="B22" s="375"/>
      <c r="C22" s="111"/>
      <c r="D22" s="111"/>
      <c r="E22" s="111"/>
      <c r="F22" s="376"/>
      <c r="G22" s="376"/>
      <c r="H22" s="376"/>
      <c r="I22" s="376"/>
      <c r="J22" s="376"/>
    </row>
    <row r="23" spans="1:10" x14ac:dyDescent="0.3">
      <c r="A23" s="255"/>
      <c r="B23" s="375"/>
      <c r="C23" s="111"/>
      <c r="D23" s="111"/>
      <c r="E23" s="111"/>
      <c r="F23" s="376"/>
      <c r="G23" s="376"/>
      <c r="H23" s="376"/>
      <c r="I23" s="376"/>
      <c r="J23" s="376"/>
    </row>
    <row r="24" spans="1:10" ht="15" thickBot="1" x14ac:dyDescent="0.35">
      <c r="A24" s="340" t="s">
        <v>43</v>
      </c>
      <c r="B24" s="381">
        <f>SUM(B16:B19)</f>
        <v>0</v>
      </c>
      <c r="C24" s="381">
        <f>SUM(C16:C19)</f>
        <v>0</v>
      </c>
      <c r="D24" s="381">
        <f t="shared" ref="D24:E24" si="3">SUM(D16:D19)</f>
        <v>0</v>
      </c>
      <c r="E24" s="381">
        <f t="shared" si="3"/>
        <v>0</v>
      </c>
      <c r="F24" s="382">
        <f>F15+F19</f>
        <v>0</v>
      </c>
      <c r="G24" s="382">
        <f>G15+G19</f>
        <v>0</v>
      </c>
      <c r="H24" s="382">
        <f t="shared" ref="H24:J24" si="4">H15+H19</f>
        <v>0</v>
      </c>
      <c r="I24" s="382">
        <f t="shared" si="4"/>
        <v>0</v>
      </c>
      <c r="J24" s="382">
        <f t="shared" si="4"/>
        <v>0</v>
      </c>
    </row>
    <row r="25" spans="1:10" ht="15" thickTop="1" x14ac:dyDescent="0.3">
      <c r="A25" s="255"/>
      <c r="B25" s="383"/>
      <c r="C25" s="384"/>
      <c r="D25" s="384"/>
      <c r="E25" s="385"/>
      <c r="F25" s="337"/>
      <c r="G25" s="337"/>
      <c r="H25" s="337"/>
      <c r="I25" s="337"/>
      <c r="J25" s="337"/>
    </row>
    <row r="26" spans="1:10" x14ac:dyDescent="0.3">
      <c r="A26" s="238" t="s">
        <v>44</v>
      </c>
      <c r="B26" s="383"/>
      <c r="C26" s="384"/>
      <c r="D26" s="384"/>
      <c r="E26" s="385"/>
      <c r="F26" s="337"/>
      <c r="G26" s="337"/>
      <c r="H26" s="337"/>
      <c r="I26" s="337"/>
      <c r="J26" s="337"/>
    </row>
    <row r="27" spans="1:10" x14ac:dyDescent="0.3">
      <c r="A27" s="255"/>
      <c r="B27" s="383"/>
      <c r="C27" s="384"/>
      <c r="D27" s="384"/>
      <c r="E27" s="385"/>
      <c r="F27" s="337"/>
      <c r="G27" s="337"/>
      <c r="H27" s="337"/>
      <c r="I27" s="337"/>
      <c r="J27" s="337"/>
    </row>
    <row r="28" spans="1:10" x14ac:dyDescent="0.3">
      <c r="A28" s="238" t="s">
        <v>45</v>
      </c>
      <c r="B28" s="362">
        <f>SUM(B29:B30)</f>
        <v>0</v>
      </c>
      <c r="C28" s="386">
        <f t="shared" ref="C28:J28" si="5">SUM(C29:C30)</f>
        <v>0</v>
      </c>
      <c r="D28" s="386">
        <f t="shared" si="5"/>
        <v>0</v>
      </c>
      <c r="E28" s="387">
        <f t="shared" si="5"/>
        <v>0</v>
      </c>
      <c r="F28" s="364">
        <f t="shared" si="5"/>
        <v>0</v>
      </c>
      <c r="G28" s="364">
        <f t="shared" si="5"/>
        <v>0</v>
      </c>
      <c r="H28" s="364">
        <f t="shared" si="5"/>
        <v>0</v>
      </c>
      <c r="I28" s="364">
        <f t="shared" si="5"/>
        <v>0</v>
      </c>
      <c r="J28" s="364">
        <f t="shared" si="5"/>
        <v>0</v>
      </c>
    </row>
    <row r="29" spans="1:10" x14ac:dyDescent="0.3">
      <c r="A29" s="255" t="s">
        <v>46</v>
      </c>
      <c r="B29" s="388"/>
      <c r="C29" s="369"/>
      <c r="D29" s="367"/>
      <c r="E29" s="368"/>
      <c r="F29" s="370"/>
      <c r="G29" s="371"/>
      <c r="H29" s="370"/>
      <c r="I29" s="371"/>
      <c r="J29" s="389"/>
    </row>
    <row r="30" spans="1:10" x14ac:dyDescent="0.3">
      <c r="A30" s="255" t="s">
        <v>193</v>
      </c>
      <c r="B30" s="390"/>
      <c r="C30" s="391"/>
      <c r="D30" s="378"/>
      <c r="E30" s="379"/>
      <c r="F30" s="373"/>
      <c r="G30" s="374"/>
      <c r="H30" s="373"/>
      <c r="I30" s="374"/>
      <c r="J30" s="373"/>
    </row>
    <row r="31" spans="1:10" x14ac:dyDescent="0.3">
      <c r="B31" s="392"/>
      <c r="C31" s="111"/>
      <c r="D31" s="111"/>
      <c r="E31" s="111"/>
      <c r="F31" s="393"/>
      <c r="G31" s="376"/>
      <c r="H31" s="376"/>
      <c r="I31" s="376"/>
      <c r="J31" s="337"/>
    </row>
    <row r="32" spans="1:10" x14ac:dyDescent="0.3">
      <c r="A32" s="238" t="s">
        <v>50</v>
      </c>
      <c r="B32" s="392"/>
      <c r="C32" s="111"/>
      <c r="D32" s="111"/>
      <c r="E32" s="111"/>
      <c r="F32" s="393"/>
      <c r="G32" s="376"/>
      <c r="H32" s="376"/>
      <c r="I32" s="376"/>
      <c r="J32" s="337"/>
    </row>
    <row r="33" spans="1:10" x14ac:dyDescent="0.3">
      <c r="A33" s="255" t="s">
        <v>51</v>
      </c>
      <c r="B33" s="375"/>
      <c r="C33" s="111"/>
      <c r="D33" s="111"/>
      <c r="E33" s="111"/>
      <c r="F33" s="393"/>
      <c r="G33" s="376"/>
      <c r="H33" s="376"/>
      <c r="I33" s="376"/>
      <c r="J33" s="337">
        <v>0</v>
      </c>
    </row>
    <row r="34" spans="1:10" x14ac:dyDescent="0.3">
      <c r="A34" s="255"/>
      <c r="B34" s="375"/>
      <c r="C34" s="111"/>
      <c r="D34" s="111"/>
      <c r="E34" s="111"/>
      <c r="F34" s="393"/>
      <c r="G34" s="376"/>
      <c r="H34" s="376"/>
      <c r="I34" s="376"/>
      <c r="J34" s="337"/>
    </row>
    <row r="35" spans="1:10" x14ac:dyDescent="0.3">
      <c r="A35" s="238" t="s">
        <v>53</v>
      </c>
      <c r="B35" s="117">
        <f t="shared" ref="B35:D35" si="6">SUM(B36:B38)</f>
        <v>0</v>
      </c>
      <c r="C35" s="117">
        <f t="shared" si="6"/>
        <v>0</v>
      </c>
      <c r="D35" s="117">
        <f t="shared" si="6"/>
        <v>0</v>
      </c>
      <c r="E35" s="117">
        <f>SUM(E36:E38)</f>
        <v>0</v>
      </c>
      <c r="F35" s="394">
        <f>SUM(F36:F38)</f>
        <v>0</v>
      </c>
      <c r="G35" s="394">
        <f t="shared" ref="G35:J35" si="7">SUM(G36:G38)</f>
        <v>0</v>
      </c>
      <c r="H35" s="394">
        <f t="shared" si="7"/>
        <v>0</v>
      </c>
      <c r="I35" s="394">
        <f t="shared" si="7"/>
        <v>0</v>
      </c>
      <c r="J35" s="394">
        <f t="shared" si="7"/>
        <v>0</v>
      </c>
    </row>
    <row r="36" spans="1:10" ht="15.6" x14ac:dyDescent="0.3">
      <c r="A36" s="255" t="s">
        <v>54</v>
      </c>
      <c r="B36" s="388"/>
      <c r="C36" s="369"/>
      <c r="D36" s="367"/>
      <c r="E36" s="395"/>
      <c r="F36" s="396"/>
      <c r="G36" s="371"/>
      <c r="H36" s="370"/>
      <c r="I36" s="371"/>
      <c r="J36" s="370"/>
    </row>
    <row r="37" spans="1:10" ht="15.6" x14ac:dyDescent="0.3">
      <c r="A37" s="397" t="s">
        <v>55</v>
      </c>
      <c r="B37" s="398"/>
      <c r="C37" s="399"/>
      <c r="D37" s="400"/>
      <c r="E37" s="401"/>
      <c r="F37" s="402"/>
      <c r="G37" s="403"/>
      <c r="H37" s="402"/>
      <c r="I37" s="403"/>
      <c r="J37" s="404"/>
    </row>
    <row r="38" spans="1:10" ht="15.6" x14ac:dyDescent="0.3">
      <c r="A38" s="255" t="s">
        <v>56</v>
      </c>
      <c r="B38" s="390"/>
      <c r="C38" s="405"/>
      <c r="D38" s="378"/>
      <c r="E38" s="379"/>
      <c r="F38" s="373"/>
      <c r="G38" s="374"/>
      <c r="H38" s="373"/>
      <c r="I38" s="374"/>
      <c r="J38" s="406"/>
    </row>
    <row r="39" spans="1:10" x14ac:dyDescent="0.3">
      <c r="A39" s="255"/>
      <c r="B39" s="375"/>
      <c r="C39" s="407"/>
      <c r="D39" s="401"/>
      <c r="E39" s="401"/>
      <c r="F39" s="403"/>
      <c r="G39" s="403"/>
      <c r="H39" s="403"/>
      <c r="I39" s="403"/>
      <c r="J39" s="337"/>
    </row>
    <row r="40" spans="1:10" ht="15" thickBot="1" x14ac:dyDescent="0.35">
      <c r="A40" s="340" t="s">
        <v>57</v>
      </c>
      <c r="B40" s="408">
        <f>SUM(B29:B35)</f>
        <v>0</v>
      </c>
      <c r="C40" s="408">
        <f>SUM(C29:C35)</f>
        <v>0</v>
      </c>
      <c r="D40" s="381">
        <v>75397.090000000011</v>
      </c>
      <c r="E40" s="381">
        <v>161203.55000000002</v>
      </c>
      <c r="F40" s="382">
        <f>F35+F33+F28</f>
        <v>0</v>
      </c>
      <c r="G40" s="382">
        <f>G35+G33+G28</f>
        <v>0</v>
      </c>
      <c r="H40" s="382">
        <f t="shared" ref="H40:J40" si="8">H35+H33+H28</f>
        <v>0</v>
      </c>
      <c r="I40" s="382">
        <f t="shared" si="8"/>
        <v>0</v>
      </c>
      <c r="J40" s="382">
        <f t="shared" si="8"/>
        <v>0</v>
      </c>
    </row>
    <row r="41" spans="1:10" ht="15" thickTop="1" x14ac:dyDescent="0.3">
      <c r="A41" s="340"/>
      <c r="B41" s="409"/>
      <c r="C41" s="409"/>
      <c r="D41" s="409"/>
      <c r="E41" s="409"/>
      <c r="F41" s="409"/>
      <c r="G41" s="409"/>
      <c r="H41" s="409"/>
      <c r="I41" s="409"/>
      <c r="J41" s="409"/>
    </row>
    <row r="42" spans="1:10" x14ac:dyDescent="0.3">
      <c r="A42" s="340"/>
      <c r="B42" s="362"/>
      <c r="C42" s="362"/>
      <c r="D42" s="410"/>
      <c r="E42" s="410"/>
      <c r="F42" s="409"/>
      <c r="G42" s="409"/>
      <c r="H42" s="409"/>
      <c r="I42" s="409"/>
      <c r="J42" s="409"/>
    </row>
    <row r="43" spans="1:10" x14ac:dyDescent="0.3">
      <c r="B43" s="411">
        <f>+B24-B40</f>
        <v>0</v>
      </c>
      <c r="C43" s="411">
        <f>+C24-C40</f>
        <v>0</v>
      </c>
      <c r="D43" s="411"/>
      <c r="E43" s="411">
        <f t="shared" ref="E43:J43" si="9">+E24-E40</f>
        <v>-161203.55000000002</v>
      </c>
      <c r="F43" s="411">
        <f>+F24-F40</f>
        <v>0</v>
      </c>
      <c r="G43" s="411">
        <f t="shared" si="9"/>
        <v>0</v>
      </c>
      <c r="H43" s="411">
        <f t="shared" si="9"/>
        <v>0</v>
      </c>
      <c r="I43" s="411">
        <f t="shared" si="9"/>
        <v>0</v>
      </c>
      <c r="J43" s="411">
        <f t="shared" si="9"/>
        <v>0</v>
      </c>
    </row>
    <row r="46" spans="1:10" ht="15.6" x14ac:dyDescent="0.3">
      <c r="A46" s="310" t="s">
        <v>173</v>
      </c>
      <c r="B46" s="331">
        <v>572035</v>
      </c>
      <c r="C46" s="331">
        <f>+B46/5</f>
        <v>114407</v>
      </c>
      <c r="D46" s="331">
        <f>+C46/12</f>
        <v>9533.9166666666661</v>
      </c>
    </row>
    <row r="66" spans="13:13" x14ac:dyDescent="0.3">
      <c r="M66" s="470"/>
    </row>
  </sheetData>
  <mergeCells count="4">
    <mergeCell ref="A10:C10"/>
    <mergeCell ref="A11:C11"/>
    <mergeCell ref="B12:E12"/>
    <mergeCell ref="F12:J12"/>
  </mergeCells>
  <pageMargins left="0.35433070866141736" right="0.35433070866141736" top="0.74803149606299213" bottom="0.74803149606299213" header="0.31496062992125984" footer="0.31496062992125984"/>
  <pageSetup paperSize="9" scale="64" orientation="landscape" r:id="rId1"/>
  <headerFooter>
    <oddFooter>&amp;L&amp;P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217C7-F9DA-483A-A457-CC2F6DEFFE7C}">
  <sheetPr>
    <tabColor theme="8" tint="-0.249977111117893"/>
    <pageSetUpPr fitToPage="1"/>
  </sheetPr>
  <dimension ref="A1:L61"/>
  <sheetViews>
    <sheetView tabSelected="1" view="pageBreakPreview" zoomScale="49" zoomScaleNormal="100" zoomScaleSheetLayoutView="49" zoomScalePageLayoutView="56" workbookViewId="0">
      <selection activeCell="AB11" sqref="AB11"/>
    </sheetView>
  </sheetViews>
  <sheetFormatPr defaultColWidth="8.69921875" defaultRowHeight="14.4" x14ac:dyDescent="0.3"/>
  <cols>
    <col min="1" max="1" width="1.19921875" style="310" customWidth="1"/>
    <col min="2" max="2" width="46.8984375" style="310" customWidth="1"/>
    <col min="3" max="3" width="12.59765625" style="310" customWidth="1"/>
    <col min="4" max="4" width="12" style="310" bestFit="1" customWidth="1"/>
    <col min="5" max="5" width="13.19921875" style="310" bestFit="1" customWidth="1"/>
    <col min="6" max="6" width="12.69921875" style="310" bestFit="1" customWidth="1"/>
    <col min="7" max="7" width="14.69921875" style="310" bestFit="1" customWidth="1"/>
    <col min="8" max="8" width="17.09765625" style="310" bestFit="1" customWidth="1"/>
    <col min="9" max="9" width="16.59765625" style="310" bestFit="1" customWidth="1"/>
    <col min="10" max="10" width="17.09765625" style="310" bestFit="1" customWidth="1"/>
    <col min="11" max="11" width="15.69921875" style="310" bestFit="1" customWidth="1"/>
    <col min="12" max="16384" width="8.69921875" style="310"/>
  </cols>
  <sheetData>
    <row r="1" spans="1:12" s="508" customFormat="1" x14ac:dyDescent="0.3"/>
    <row r="2" spans="1:12" s="508" customFormat="1" x14ac:dyDescent="0.3"/>
    <row r="3" spans="1:12" s="508" customFormat="1" x14ac:dyDescent="0.3"/>
    <row r="4" spans="1:12" s="508" customFormat="1" x14ac:dyDescent="0.3"/>
    <row r="5" spans="1:12" s="508" customFormat="1" x14ac:dyDescent="0.3"/>
    <row r="6" spans="1:12" s="508" customFormat="1" x14ac:dyDescent="0.3"/>
    <row r="7" spans="1:12" s="508" customFormat="1" x14ac:dyDescent="0.3"/>
    <row r="8" spans="1:12" s="509" customFormat="1" x14ac:dyDescent="0.3"/>
    <row r="9" spans="1:12" s="509" customFormat="1" x14ac:dyDescent="0.3"/>
    <row r="10" spans="1:12" x14ac:dyDescent="0.3">
      <c r="B10" s="233" t="s">
        <v>59</v>
      </c>
      <c r="C10" s="233"/>
      <c r="D10" s="233"/>
      <c r="E10" s="337"/>
      <c r="F10" s="337"/>
      <c r="G10" s="337"/>
      <c r="H10" s="337"/>
      <c r="I10" s="337"/>
      <c r="J10" s="337"/>
      <c r="K10" s="337"/>
    </row>
    <row r="11" spans="1:12" ht="20.399999999999999" x14ac:dyDescent="0.35">
      <c r="A11" s="255"/>
      <c r="B11" s="412" t="s">
        <v>60</v>
      </c>
      <c r="C11" s="413"/>
      <c r="D11" s="413"/>
      <c r="E11" s="413"/>
      <c r="F11" s="413"/>
      <c r="G11" s="492"/>
      <c r="H11" s="492"/>
      <c r="I11" s="492"/>
      <c r="J11" s="492"/>
      <c r="K11" s="492"/>
      <c r="L11" s="237"/>
    </row>
    <row r="12" spans="1:12" x14ac:dyDescent="0.3">
      <c r="A12" s="255"/>
      <c r="B12" s="255" t="s">
        <v>61</v>
      </c>
      <c r="C12" s="489" t="s">
        <v>184</v>
      </c>
      <c r="D12" s="490"/>
      <c r="E12" s="490"/>
      <c r="F12" s="491"/>
      <c r="G12" s="505" t="s">
        <v>186</v>
      </c>
      <c r="H12" s="506"/>
      <c r="I12" s="506"/>
      <c r="J12" s="506"/>
      <c r="K12" s="507"/>
      <c r="L12" s="237"/>
    </row>
    <row r="13" spans="1:12" ht="15.6" x14ac:dyDescent="0.3">
      <c r="B13" s="414" t="s">
        <v>62</v>
      </c>
      <c r="C13" s="344" t="s">
        <v>108</v>
      </c>
      <c r="D13" s="344" t="s">
        <v>109</v>
      </c>
      <c r="E13" s="344" t="s">
        <v>110</v>
      </c>
      <c r="F13" s="344" t="s">
        <v>6</v>
      </c>
      <c r="G13" s="360" t="s">
        <v>7</v>
      </c>
      <c r="H13" s="360" t="s">
        <v>8</v>
      </c>
      <c r="I13" s="360" t="s">
        <v>9</v>
      </c>
      <c r="J13" s="360" t="s">
        <v>10</v>
      </c>
      <c r="K13" s="360" t="s">
        <v>11</v>
      </c>
      <c r="L13" s="415"/>
    </row>
    <row r="14" spans="1:12" ht="15.6" x14ac:dyDescent="0.3">
      <c r="B14" s="414"/>
      <c r="C14" s="416"/>
      <c r="D14" s="416"/>
      <c r="E14" s="417"/>
      <c r="F14" s="418"/>
      <c r="G14" s="419"/>
      <c r="H14" s="419"/>
      <c r="I14" s="419"/>
      <c r="J14" s="419"/>
      <c r="K14" s="419"/>
      <c r="L14" s="415"/>
    </row>
    <row r="15" spans="1:12" ht="15.6" x14ac:dyDescent="0.3">
      <c r="B15" s="420" t="s">
        <v>63</v>
      </c>
      <c r="C15" s="421"/>
      <c r="D15" s="421"/>
      <c r="E15" s="422"/>
      <c r="F15" s="422"/>
      <c r="G15" s="423"/>
      <c r="H15" s="423"/>
      <c r="I15" s="423"/>
      <c r="J15" s="423"/>
      <c r="K15" s="423"/>
      <c r="L15" s="424"/>
    </row>
    <row r="16" spans="1:12" ht="15.6" x14ac:dyDescent="0.3">
      <c r="B16" s="414" t="s">
        <v>64</v>
      </c>
      <c r="C16" s="425"/>
      <c r="D16" s="425"/>
      <c r="E16" s="425"/>
      <c r="F16" s="425"/>
      <c r="G16" s="426"/>
      <c r="H16" s="426">
        <f>+IS!I16+BS!F21-BS!G21</f>
        <v>0</v>
      </c>
      <c r="I16" s="426">
        <f>+IS!J16+BS!G21-BS!H21</f>
        <v>0</v>
      </c>
      <c r="J16" s="426">
        <f>+IS!K16+BS!H21-BS!I21</f>
        <v>0</v>
      </c>
      <c r="K16" s="426">
        <f>+IS!L16+BS!I21-BS!J21</f>
        <v>0</v>
      </c>
      <c r="L16" s="424"/>
    </row>
    <row r="17" spans="2:12" ht="15.6" x14ac:dyDescent="0.3">
      <c r="B17" s="414" t="s">
        <v>65</v>
      </c>
      <c r="C17" s="427"/>
      <c r="D17" s="427"/>
      <c r="E17" s="427"/>
      <c r="F17" s="164"/>
      <c r="G17" s="428"/>
      <c r="H17" s="428">
        <f>+IS!I20+IS!I17+Workings!S31</f>
        <v>0</v>
      </c>
      <c r="I17" s="428">
        <f>+IS!J20+IS!J17+Workings!T31</f>
        <v>0</v>
      </c>
      <c r="J17" s="428">
        <f>+IS!K20+IS!K17+Workings!U31</f>
        <v>0</v>
      </c>
      <c r="K17" s="428">
        <f>+IS!L20+IS!L17+Workings!V31</f>
        <v>0</v>
      </c>
      <c r="L17" s="424"/>
    </row>
    <row r="18" spans="2:12" ht="15.6" x14ac:dyDescent="0.3">
      <c r="B18" s="414" t="s">
        <v>66</v>
      </c>
      <c r="C18" s="425"/>
      <c r="D18" s="425"/>
      <c r="E18" s="425"/>
      <c r="F18" s="429"/>
      <c r="G18" s="430">
        <f>+G57</f>
        <v>0</v>
      </c>
      <c r="H18" s="430">
        <f t="shared" ref="H18:K18" si="0">+H57</f>
        <v>0</v>
      </c>
      <c r="I18" s="430">
        <f t="shared" si="0"/>
        <v>0</v>
      </c>
      <c r="J18" s="430">
        <f t="shared" si="0"/>
        <v>0</v>
      </c>
      <c r="K18" s="430">
        <f t="shared" si="0"/>
        <v>0</v>
      </c>
      <c r="L18" s="424"/>
    </row>
    <row r="19" spans="2:12" ht="15.6" x14ac:dyDescent="0.3">
      <c r="B19" s="431" t="s">
        <v>67</v>
      </c>
      <c r="C19" s="425"/>
      <c r="D19" s="425"/>
      <c r="E19" s="425"/>
      <c r="F19" s="425"/>
      <c r="G19" s="426">
        <f>+IS!H21</f>
        <v>0</v>
      </c>
      <c r="H19" s="426">
        <f>+IS!I21</f>
        <v>0</v>
      </c>
      <c r="I19" s="426">
        <f>+IS!J21</f>
        <v>0</v>
      </c>
      <c r="J19" s="426">
        <f>+IS!K21</f>
        <v>0</v>
      </c>
      <c r="K19" s="426">
        <f>+IS!L21</f>
        <v>0</v>
      </c>
      <c r="L19" s="424"/>
    </row>
    <row r="20" spans="2:12" ht="15.6" x14ac:dyDescent="0.3">
      <c r="B20" s="431" t="s">
        <v>68</v>
      </c>
      <c r="C20" s="425"/>
      <c r="D20" s="425"/>
      <c r="E20" s="425"/>
      <c r="F20" s="425"/>
      <c r="G20" s="432">
        <f>-Workings!R42</f>
        <v>0</v>
      </c>
      <c r="H20" s="432">
        <f>-Workings!S42</f>
        <v>0</v>
      </c>
      <c r="I20" s="432">
        <f>-Workings!T42</f>
        <v>0</v>
      </c>
      <c r="J20" s="432">
        <f>-Workings!U42</f>
        <v>0</v>
      </c>
      <c r="K20" s="432">
        <f>-Workings!V42</f>
        <v>0</v>
      </c>
      <c r="L20" s="424"/>
    </row>
    <row r="21" spans="2:12" ht="15.6" x14ac:dyDescent="0.3">
      <c r="B21" s="431" t="s">
        <v>69</v>
      </c>
      <c r="C21" s="433"/>
      <c r="D21" s="425"/>
      <c r="E21" s="425"/>
      <c r="F21" s="425"/>
      <c r="G21" s="432">
        <f>+IS!H24-BS!E37</f>
        <v>0</v>
      </c>
      <c r="H21" s="432">
        <f>+IS!I24+IS!H24</f>
        <v>0</v>
      </c>
      <c r="I21" s="432">
        <f>+IS!J24+IS!I24</f>
        <v>0</v>
      </c>
      <c r="J21" s="432">
        <f>+IS!K24+IS!J24</f>
        <v>0</v>
      </c>
      <c r="K21" s="432">
        <f>+IS!L24+IS!K24</f>
        <v>0</v>
      </c>
      <c r="L21" s="424"/>
    </row>
    <row r="22" spans="2:12" ht="16.8" thickBot="1" x14ac:dyDescent="0.4">
      <c r="B22" s="434" t="s">
        <v>70</v>
      </c>
      <c r="C22" s="435">
        <f t="shared" ref="C22:D22" si="1">SUM(C18:C21)</f>
        <v>0</v>
      </c>
      <c r="D22" s="435">
        <f t="shared" si="1"/>
        <v>0</v>
      </c>
      <c r="E22" s="435">
        <f>SUM(E18:E21)</f>
        <v>0</v>
      </c>
      <c r="F22" s="435">
        <f>SUM(F18:F21)</f>
        <v>0</v>
      </c>
      <c r="G22" s="436">
        <f>SUM(G18:G21)</f>
        <v>0</v>
      </c>
      <c r="H22" s="436">
        <f>SUM(H18:H21)</f>
        <v>0</v>
      </c>
      <c r="I22" s="436">
        <f t="shared" ref="I22:K22" si="2">SUM(I18:I21)</f>
        <v>0</v>
      </c>
      <c r="J22" s="436">
        <f t="shared" si="2"/>
        <v>0</v>
      </c>
      <c r="K22" s="436">
        <f t="shared" si="2"/>
        <v>0</v>
      </c>
      <c r="L22" s="424"/>
    </row>
    <row r="23" spans="2:12" ht="16.2" thickTop="1" x14ac:dyDescent="0.3">
      <c r="B23" s="437"/>
      <c r="C23" s="438"/>
      <c r="D23" s="438"/>
      <c r="E23" s="67"/>
      <c r="F23" s="67"/>
      <c r="G23" s="437"/>
      <c r="H23" s="437"/>
      <c r="I23" s="437"/>
      <c r="J23" s="437"/>
      <c r="K23" s="437"/>
      <c r="L23" s="424"/>
    </row>
    <row r="24" spans="2:12" ht="15.6" x14ac:dyDescent="0.3">
      <c r="B24" s="420" t="s">
        <v>71</v>
      </c>
      <c r="C24" s="421"/>
      <c r="D24" s="421"/>
      <c r="E24" s="439"/>
      <c r="F24" s="439"/>
      <c r="G24" s="437"/>
      <c r="H24" s="437"/>
      <c r="I24" s="437"/>
      <c r="J24" s="437"/>
      <c r="K24" s="437"/>
      <c r="L24" s="424"/>
    </row>
    <row r="25" spans="2:12" ht="15.6" x14ac:dyDescent="0.3">
      <c r="B25" s="414" t="s">
        <v>194</v>
      </c>
      <c r="C25" s="416"/>
      <c r="D25" s="416"/>
      <c r="E25" s="440"/>
      <c r="F25" s="440"/>
      <c r="G25" s="437"/>
      <c r="H25" s="437"/>
      <c r="I25" s="437"/>
      <c r="J25" s="437"/>
      <c r="K25" s="437"/>
      <c r="L25" s="424"/>
    </row>
    <row r="26" spans="2:12" ht="15.6" x14ac:dyDescent="0.3">
      <c r="B26" s="414" t="s">
        <v>72</v>
      </c>
      <c r="C26" s="416"/>
      <c r="D26" s="416"/>
      <c r="E26" s="440"/>
      <c r="F26" s="440"/>
      <c r="G26" s="441"/>
      <c r="H26" s="441"/>
      <c r="I26" s="441"/>
      <c r="J26" s="441">
        <v>0</v>
      </c>
      <c r="K26" s="441">
        <v>0</v>
      </c>
      <c r="L26" s="424"/>
    </row>
    <row r="27" spans="2:12" ht="15.6" x14ac:dyDescent="0.3">
      <c r="B27" s="414" t="s">
        <v>195</v>
      </c>
      <c r="C27" s="416"/>
      <c r="D27" s="440"/>
      <c r="E27" s="440"/>
      <c r="F27" s="440"/>
      <c r="G27" s="442"/>
      <c r="H27" s="437"/>
      <c r="I27" s="437"/>
      <c r="J27" s="437"/>
      <c r="K27" s="437"/>
      <c r="L27" s="424"/>
    </row>
    <row r="28" spans="2:12" ht="16.8" thickBot="1" x14ac:dyDescent="0.4">
      <c r="B28" s="434" t="s">
        <v>75</v>
      </c>
      <c r="C28" s="435">
        <f t="shared" ref="C28:D28" si="3">SUM(C25:C27)</f>
        <v>0</v>
      </c>
      <c r="D28" s="435">
        <f t="shared" si="3"/>
        <v>0</v>
      </c>
      <c r="E28" s="435">
        <f>SUM(E25:E27)</f>
        <v>0</v>
      </c>
      <c r="F28" s="435">
        <f>SUM(F25:F27)</f>
        <v>0</v>
      </c>
      <c r="G28" s="436">
        <f t="shared" ref="G28:K28" si="4">SUM(G25:G27)</f>
        <v>0</v>
      </c>
      <c r="H28" s="436">
        <f t="shared" si="4"/>
        <v>0</v>
      </c>
      <c r="I28" s="436">
        <f t="shared" si="4"/>
        <v>0</v>
      </c>
      <c r="J28" s="436">
        <f t="shared" si="4"/>
        <v>0</v>
      </c>
      <c r="K28" s="436">
        <f t="shared" si="4"/>
        <v>0</v>
      </c>
      <c r="L28" s="424"/>
    </row>
    <row r="29" spans="2:12" ht="16.2" thickTop="1" x14ac:dyDescent="0.3">
      <c r="B29" s="437"/>
      <c r="C29" s="438"/>
      <c r="D29" s="438"/>
      <c r="E29" s="439"/>
      <c r="F29" s="439"/>
      <c r="G29" s="437"/>
      <c r="H29" s="437"/>
      <c r="I29" s="437"/>
      <c r="J29" s="437"/>
      <c r="K29" s="437"/>
      <c r="L29" s="424"/>
    </row>
    <row r="30" spans="2:12" ht="15.6" x14ac:dyDescent="0.3">
      <c r="B30" s="420" t="s">
        <v>76</v>
      </c>
      <c r="C30" s="421"/>
      <c r="D30" s="421"/>
      <c r="E30" s="439"/>
      <c r="F30" s="439"/>
      <c r="G30" s="437"/>
      <c r="H30" s="437"/>
      <c r="I30" s="437"/>
      <c r="J30" s="437"/>
      <c r="K30" s="437"/>
      <c r="L30" s="424"/>
    </row>
    <row r="31" spans="2:12" ht="15.6" x14ac:dyDescent="0.3">
      <c r="B31" s="414" t="s">
        <v>196</v>
      </c>
      <c r="C31" s="421"/>
      <c r="D31" s="421"/>
      <c r="E31" s="439"/>
      <c r="F31" s="439"/>
      <c r="G31" s="426"/>
      <c r="H31" s="443"/>
      <c r="I31" s="443"/>
      <c r="J31" s="443"/>
      <c r="K31" s="443"/>
      <c r="L31" s="424"/>
    </row>
    <row r="32" spans="2:12" ht="15.6" x14ac:dyDescent="0.3">
      <c r="B32" s="414" t="s">
        <v>197</v>
      </c>
      <c r="C32" s="416"/>
      <c r="D32" s="416"/>
      <c r="E32" s="440"/>
      <c r="F32" s="440"/>
      <c r="G32" s="444"/>
      <c r="H32" s="441"/>
      <c r="I32" s="441"/>
      <c r="J32" s="441"/>
      <c r="K32" s="441"/>
      <c r="L32" s="424"/>
    </row>
    <row r="33" spans="2:12" ht="15.6" x14ac:dyDescent="0.3">
      <c r="B33" s="414" t="s">
        <v>198</v>
      </c>
      <c r="C33" s="416"/>
      <c r="D33" s="416"/>
      <c r="E33" s="440">
        <v>0</v>
      </c>
      <c r="F33" s="440">
        <v>0</v>
      </c>
      <c r="G33" s="442"/>
      <c r="H33" s="442"/>
      <c r="I33" s="442"/>
      <c r="J33" s="442"/>
      <c r="K33" s="442"/>
      <c r="L33" s="424"/>
    </row>
    <row r="34" spans="2:12" ht="16.8" thickBot="1" x14ac:dyDescent="0.4">
      <c r="B34" s="434" t="s">
        <v>81</v>
      </c>
      <c r="C34" s="435">
        <v>0</v>
      </c>
      <c r="D34" s="435">
        <v>0</v>
      </c>
      <c r="E34" s="435">
        <v>0</v>
      </c>
      <c r="F34" s="435">
        <f>SUM(F32:F33)</f>
        <v>0</v>
      </c>
      <c r="G34" s="436">
        <f t="shared" ref="G34:K34" si="5">SUM(G32:G33)</f>
        <v>0</v>
      </c>
      <c r="H34" s="436">
        <f t="shared" si="5"/>
        <v>0</v>
      </c>
      <c r="I34" s="436">
        <f t="shared" si="5"/>
        <v>0</v>
      </c>
      <c r="J34" s="436">
        <f t="shared" si="5"/>
        <v>0</v>
      </c>
      <c r="K34" s="436">
        <f t="shared" si="5"/>
        <v>0</v>
      </c>
      <c r="L34" s="424"/>
    </row>
    <row r="35" spans="2:12" ht="16.2" thickTop="1" x14ac:dyDescent="0.3">
      <c r="B35" s="437"/>
      <c r="C35" s="438"/>
      <c r="D35" s="438"/>
      <c r="E35" s="439"/>
      <c r="F35" s="439"/>
      <c r="G35" s="437"/>
      <c r="H35" s="437"/>
      <c r="I35" s="437"/>
      <c r="J35" s="437"/>
      <c r="K35" s="437"/>
      <c r="L35" s="424"/>
    </row>
    <row r="36" spans="2:12" ht="15.6" x14ac:dyDescent="0.3">
      <c r="B36" s="420" t="s">
        <v>82</v>
      </c>
      <c r="C36" s="171">
        <f t="shared" ref="C36:E36" si="6">+C34+C28+C22</f>
        <v>0</v>
      </c>
      <c r="D36" s="171">
        <f t="shared" si="6"/>
        <v>0</v>
      </c>
      <c r="E36" s="171">
        <f t="shared" si="6"/>
        <v>0</v>
      </c>
      <c r="F36" s="171">
        <f>+F34+F28+F22</f>
        <v>0</v>
      </c>
      <c r="G36" s="445">
        <f t="shared" ref="G36:K36" si="7">+G34+G28+G22</f>
        <v>0</v>
      </c>
      <c r="H36" s="445">
        <f t="shared" si="7"/>
        <v>0</v>
      </c>
      <c r="I36" s="445">
        <f t="shared" si="7"/>
        <v>0</v>
      </c>
      <c r="J36" s="445">
        <f t="shared" si="7"/>
        <v>0</v>
      </c>
      <c r="K36" s="445">
        <f t="shared" si="7"/>
        <v>0</v>
      </c>
      <c r="L36" s="446"/>
    </row>
    <row r="37" spans="2:12" ht="15.6" x14ac:dyDescent="0.3">
      <c r="B37" s="420"/>
      <c r="C37" s="421"/>
      <c r="D37" s="421"/>
      <c r="E37" s="447"/>
      <c r="F37" s="447"/>
      <c r="G37" s="211"/>
      <c r="H37" s="211"/>
      <c r="I37" s="211"/>
      <c r="J37" s="211"/>
      <c r="K37" s="211"/>
      <c r="L37" s="446"/>
    </row>
    <row r="38" spans="2:12" ht="15.6" x14ac:dyDescent="0.3">
      <c r="B38" s="420" t="s">
        <v>83</v>
      </c>
      <c r="C38" s="448"/>
      <c r="D38" s="447">
        <f t="shared" ref="D38:E38" si="8">+C40</f>
        <v>0</v>
      </c>
      <c r="E38" s="447">
        <f t="shared" si="8"/>
        <v>0</v>
      </c>
      <c r="F38" s="447">
        <f>+E40</f>
        <v>0</v>
      </c>
      <c r="G38" s="209">
        <f>+F40</f>
        <v>0</v>
      </c>
      <c r="H38" s="209">
        <f t="shared" ref="H38:K38" si="9">+G40</f>
        <v>0</v>
      </c>
      <c r="I38" s="209">
        <f>+H40</f>
        <v>0</v>
      </c>
      <c r="J38" s="209">
        <f t="shared" si="9"/>
        <v>0</v>
      </c>
      <c r="K38" s="209">
        <f t="shared" si="9"/>
        <v>0</v>
      </c>
      <c r="L38" s="446"/>
    </row>
    <row r="39" spans="2:12" ht="15.6" x14ac:dyDescent="0.3">
      <c r="B39" s="449"/>
      <c r="C39" s="417"/>
      <c r="D39" s="417"/>
      <c r="E39" s="450"/>
      <c r="F39" s="450"/>
      <c r="G39" s="337"/>
      <c r="H39" s="337"/>
      <c r="I39" s="337"/>
      <c r="J39" s="337"/>
      <c r="K39" s="337"/>
    </row>
    <row r="40" spans="2:12" ht="15.6" x14ac:dyDescent="0.3">
      <c r="B40" s="420" t="s">
        <v>84</v>
      </c>
      <c r="C40" s="447">
        <f t="shared" ref="C40:F40" si="10">SUM(C36:C39)</f>
        <v>0</v>
      </c>
      <c r="D40" s="447">
        <f t="shared" si="10"/>
        <v>0</v>
      </c>
      <c r="E40" s="447">
        <f t="shared" si="10"/>
        <v>0</v>
      </c>
      <c r="F40" s="447">
        <f t="shared" si="10"/>
        <v>0</v>
      </c>
      <c r="G40" s="209">
        <f>SUM(G36:G38)</f>
        <v>0</v>
      </c>
      <c r="H40" s="209">
        <f t="shared" ref="H40:K40" si="11">SUM(H36:H38)</f>
        <v>0</v>
      </c>
      <c r="I40" s="209">
        <f t="shared" si="11"/>
        <v>0</v>
      </c>
      <c r="J40" s="209">
        <f t="shared" si="11"/>
        <v>0</v>
      </c>
      <c r="K40" s="209">
        <f t="shared" si="11"/>
        <v>0</v>
      </c>
      <c r="L40" s="446"/>
    </row>
    <row r="41" spans="2:12" ht="15.6" x14ac:dyDescent="0.3">
      <c r="B41" s="420"/>
      <c r="C41" s="420"/>
      <c r="D41" s="420"/>
      <c r="E41" s="209"/>
      <c r="F41" s="210"/>
      <c r="G41" s="211"/>
      <c r="H41" s="211"/>
      <c r="I41" s="211"/>
      <c r="J41" s="211"/>
      <c r="K41" s="211"/>
      <c r="L41" s="446"/>
    </row>
    <row r="42" spans="2:12" ht="15.6" x14ac:dyDescent="0.3">
      <c r="B42" s="451" t="s">
        <v>85</v>
      </c>
      <c r="C42" s="451"/>
      <c r="D42" s="451"/>
      <c r="E42" s="452"/>
      <c r="F42" s="452"/>
      <c r="G42" s="453">
        <f>+G41-G40</f>
        <v>0</v>
      </c>
      <c r="H42" s="453">
        <f t="shared" ref="H42:K42" si="12">+H41-H40</f>
        <v>0</v>
      </c>
      <c r="I42" s="453">
        <f t="shared" si="12"/>
        <v>0</v>
      </c>
      <c r="J42" s="453">
        <f t="shared" si="12"/>
        <v>0</v>
      </c>
      <c r="K42" s="453">
        <f t="shared" si="12"/>
        <v>0</v>
      </c>
      <c r="L42" s="453"/>
    </row>
    <row r="43" spans="2:12" ht="15.6" x14ac:dyDescent="0.3">
      <c r="G43" s="454">
        <f>+BS!F43</f>
        <v>0</v>
      </c>
      <c r="H43" s="454">
        <f>+BS!G43</f>
        <v>0</v>
      </c>
      <c r="I43" s="454">
        <f>+BS!H43</f>
        <v>0</v>
      </c>
      <c r="J43" s="454">
        <f>+BS!I43</f>
        <v>0</v>
      </c>
      <c r="K43" s="454">
        <f>+BS!J43</f>
        <v>0</v>
      </c>
    </row>
    <row r="44" spans="2:12" ht="15.6" x14ac:dyDescent="0.3">
      <c r="B44" s="455" t="s">
        <v>199</v>
      </c>
      <c r="C44" s="455"/>
      <c r="D44" s="455"/>
      <c r="E44" s="456">
        <v>2018</v>
      </c>
      <c r="F44" s="457"/>
      <c r="G44" s="458"/>
      <c r="H44" s="458"/>
      <c r="I44" s="458"/>
      <c r="J44" s="458"/>
      <c r="K44" s="458"/>
      <c r="L44" s="458"/>
    </row>
    <row r="46" spans="2:12" ht="15.6" x14ac:dyDescent="0.3">
      <c r="B46" s="459" t="s">
        <v>63</v>
      </c>
      <c r="C46" s="459"/>
      <c r="D46" s="459"/>
      <c r="E46" s="460"/>
      <c r="F46" s="461"/>
      <c r="G46" s="446"/>
      <c r="H46" s="446"/>
      <c r="I46" s="446"/>
      <c r="J46" s="446"/>
      <c r="K46" s="446"/>
      <c r="L46" s="446"/>
    </row>
    <row r="47" spans="2:12" ht="15.6" x14ac:dyDescent="0.3">
      <c r="B47" s="462" t="s">
        <v>200</v>
      </c>
      <c r="C47" s="462"/>
      <c r="D47" s="462"/>
      <c r="E47" s="463">
        <v>0</v>
      </c>
      <c r="G47" s="464">
        <f>+Workings!R50</f>
        <v>0</v>
      </c>
      <c r="H47" s="464">
        <f>+Workings!S50</f>
        <v>0</v>
      </c>
      <c r="I47" s="464">
        <f>+Workings!T50</f>
        <v>0</v>
      </c>
      <c r="J47" s="464">
        <f>+Workings!U50</f>
        <v>0</v>
      </c>
      <c r="K47" s="464">
        <f>+Workings!V50</f>
        <v>0</v>
      </c>
      <c r="L47" s="424"/>
    </row>
    <row r="48" spans="2:12" ht="16.2" x14ac:dyDescent="0.35">
      <c r="B48" s="465" t="s">
        <v>201</v>
      </c>
      <c r="C48" s="465"/>
      <c r="D48" s="465"/>
      <c r="E48" s="463"/>
      <c r="G48" s="424"/>
      <c r="H48" s="424"/>
      <c r="I48" s="424"/>
      <c r="J48" s="424"/>
      <c r="K48" s="424"/>
      <c r="L48" s="424"/>
    </row>
    <row r="49" spans="2:12" ht="15.6" x14ac:dyDescent="0.3">
      <c r="B49" s="462" t="s">
        <v>167</v>
      </c>
      <c r="C49" s="462"/>
      <c r="D49" s="462"/>
      <c r="E49" s="463"/>
      <c r="G49" s="466">
        <f>Workings!R31</f>
        <v>0</v>
      </c>
      <c r="H49" s="466">
        <f>Workings!S31</f>
        <v>0</v>
      </c>
      <c r="I49" s="466">
        <f>Workings!T31</f>
        <v>0</v>
      </c>
      <c r="J49" s="466">
        <f>Workings!U31</f>
        <v>0</v>
      </c>
      <c r="K49" s="466">
        <f>Workings!V31</f>
        <v>0</v>
      </c>
      <c r="L49" s="424"/>
    </row>
    <row r="50" spans="2:12" ht="15.6" x14ac:dyDescent="0.3">
      <c r="B50" s="462" t="s">
        <v>202</v>
      </c>
      <c r="C50" s="462"/>
      <c r="D50" s="462"/>
      <c r="E50" s="463"/>
      <c r="G50" s="466">
        <f>-Workings!R19</f>
        <v>0</v>
      </c>
      <c r="H50" s="424"/>
      <c r="I50" s="424"/>
      <c r="J50" s="424"/>
      <c r="K50" s="424"/>
      <c r="L50" s="424"/>
    </row>
    <row r="51" spans="2:12" ht="15.6" x14ac:dyDescent="0.3">
      <c r="B51" s="462" t="s">
        <v>203</v>
      </c>
      <c r="C51" s="462"/>
      <c r="D51" s="462"/>
      <c r="E51" s="463"/>
      <c r="G51" s="466">
        <f>+Workings!R42</f>
        <v>0</v>
      </c>
      <c r="H51" s="466">
        <f>+Workings!S42</f>
        <v>0</v>
      </c>
      <c r="I51" s="466">
        <f>+Workings!T42</f>
        <v>0</v>
      </c>
      <c r="J51" s="466">
        <f>+Workings!U42</f>
        <v>0</v>
      </c>
      <c r="K51" s="466">
        <f>+Workings!V42</f>
        <v>0</v>
      </c>
      <c r="L51" s="424"/>
    </row>
    <row r="52" spans="2:12" ht="15.6" x14ac:dyDescent="0.3">
      <c r="B52" s="462" t="s">
        <v>204</v>
      </c>
      <c r="C52" s="462"/>
      <c r="D52" s="462"/>
      <c r="E52" s="463">
        <v>0</v>
      </c>
      <c r="G52" s="424"/>
      <c r="H52" s="424"/>
      <c r="I52" s="424"/>
      <c r="J52" s="424"/>
      <c r="K52" s="424"/>
      <c r="L52" s="424"/>
    </row>
    <row r="53" spans="2:12" ht="16.2" x14ac:dyDescent="0.35">
      <c r="B53" s="465" t="s">
        <v>205</v>
      </c>
      <c r="C53" s="465"/>
      <c r="D53" s="465"/>
      <c r="E53" s="463"/>
      <c r="G53" s="424"/>
      <c r="H53" s="424"/>
      <c r="I53" s="424"/>
      <c r="J53" s="424"/>
      <c r="K53" s="424"/>
      <c r="L53" s="424"/>
    </row>
    <row r="54" spans="2:12" ht="15.6" x14ac:dyDescent="0.3">
      <c r="B54" s="462" t="s">
        <v>206</v>
      </c>
      <c r="C54" s="462"/>
      <c r="D54" s="462"/>
      <c r="E54" s="463">
        <v>0</v>
      </c>
      <c r="G54" s="467">
        <f>+BS!E21-BS!F21</f>
        <v>0</v>
      </c>
      <c r="H54" s="467">
        <f>+BS!F21-BS!G21</f>
        <v>0</v>
      </c>
      <c r="I54" s="467">
        <f>+BS!G21-BS!H21</f>
        <v>0</v>
      </c>
      <c r="J54" s="467">
        <f>+BS!H21-BS!I21</f>
        <v>0</v>
      </c>
      <c r="K54" s="467">
        <f>+BS!I21-BS!J21</f>
        <v>0</v>
      </c>
      <c r="L54" s="424"/>
    </row>
    <row r="55" spans="2:12" ht="15.6" x14ac:dyDescent="0.3">
      <c r="B55" s="462" t="s">
        <v>207</v>
      </c>
      <c r="C55" s="462"/>
      <c r="D55" s="462"/>
      <c r="E55" s="463">
        <v>0</v>
      </c>
      <c r="G55" s="467"/>
      <c r="H55" s="424"/>
      <c r="I55" s="424"/>
      <c r="J55" s="424"/>
      <c r="K55" s="424"/>
      <c r="L55" s="424"/>
    </row>
    <row r="56" spans="2:12" ht="15.6" x14ac:dyDescent="0.3">
      <c r="B56" s="462" t="s">
        <v>208</v>
      </c>
      <c r="C56" s="462"/>
      <c r="D56" s="462"/>
      <c r="E56" s="463">
        <v>0</v>
      </c>
      <c r="G56" s="467"/>
      <c r="H56" s="467"/>
      <c r="I56" s="467"/>
      <c r="J56" s="467"/>
      <c r="K56" s="467"/>
      <c r="L56" s="424"/>
    </row>
    <row r="57" spans="2:12" ht="16.2" thickBot="1" x14ac:dyDescent="0.35">
      <c r="B57" s="459" t="s">
        <v>66</v>
      </c>
      <c r="C57" s="459"/>
      <c r="D57" s="459"/>
      <c r="E57" s="468">
        <v>0</v>
      </c>
      <c r="G57" s="446">
        <f>SUM(G47:G56)</f>
        <v>0</v>
      </c>
      <c r="H57" s="446">
        <f t="shared" ref="H57:K57" si="13">SUM(H47:H56)</f>
        <v>0</v>
      </c>
      <c r="I57" s="446">
        <f t="shared" si="13"/>
        <v>0</v>
      </c>
      <c r="J57" s="446">
        <f t="shared" si="13"/>
        <v>0</v>
      </c>
      <c r="K57" s="446">
        <f t="shared" si="13"/>
        <v>0</v>
      </c>
      <c r="L57" s="446"/>
    </row>
    <row r="58" spans="2:12" ht="16.2" thickTop="1" x14ac:dyDescent="0.3">
      <c r="B58" s="424"/>
      <c r="C58" s="424"/>
      <c r="D58" s="424"/>
      <c r="E58" s="424"/>
      <c r="F58" s="424"/>
      <c r="G58" s="424"/>
      <c r="H58" s="424"/>
      <c r="I58" s="424"/>
      <c r="J58" s="424"/>
      <c r="K58" s="424"/>
      <c r="L58" s="424"/>
    </row>
    <row r="60" spans="2:12" ht="15.6" x14ac:dyDescent="0.3">
      <c r="B60" s="469"/>
      <c r="C60" s="469"/>
      <c r="D60" s="469"/>
    </row>
    <row r="61" spans="2:12" ht="15.6" x14ac:dyDescent="0.3">
      <c r="B61" s="462" t="s">
        <v>209</v>
      </c>
      <c r="C61" s="462"/>
      <c r="D61" s="462"/>
    </row>
  </sheetData>
  <mergeCells count="12">
    <mergeCell ref="G11:K11"/>
    <mergeCell ref="C12:F12"/>
    <mergeCell ref="G12:K12"/>
    <mergeCell ref="A1:XFD1"/>
    <mergeCell ref="A2:XFD2"/>
    <mergeCell ref="A3:XFD3"/>
    <mergeCell ref="A4:XFD4"/>
    <mergeCell ref="A5:XFD5"/>
    <mergeCell ref="A6:XFD6"/>
    <mergeCell ref="A7:XFD7"/>
    <mergeCell ref="A8:XFD8"/>
    <mergeCell ref="A9:XFD9"/>
  </mergeCells>
  <pageMargins left="0.35433070866141736" right="0.35433070866141736" top="0.74803149606299213" bottom="0.74803149606299213" header="0.31496062992125984" footer="0.31496062992125984"/>
  <pageSetup paperSize="9" scale="54" orientation="landscape" r:id="rId1"/>
  <headerFooter>
    <oddFooter>&amp;L&amp;P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F. Ratios</vt:lpstr>
      <vt:lpstr>Workings</vt:lpstr>
      <vt:lpstr>IS</vt:lpstr>
      <vt:lpstr>BS</vt:lpstr>
      <vt:lpstr>CS</vt:lpstr>
      <vt:lpstr>BS!Print_Area</vt:lpstr>
      <vt:lpstr>CS!Print_Area</vt:lpstr>
      <vt:lpstr>'F. Ratios'!Print_Area</vt:lpstr>
      <vt:lpstr>IS!Print_Area</vt:lpstr>
      <vt:lpstr>Workings!Print_Area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Cele</dc:creator>
  <cp:lastModifiedBy>Rendani Manebaneba</cp:lastModifiedBy>
  <cp:lastPrinted>2024-08-12T09:08:29Z</cp:lastPrinted>
  <dcterms:created xsi:type="dcterms:W3CDTF">2023-10-19T12:29:32Z</dcterms:created>
  <dcterms:modified xsi:type="dcterms:W3CDTF">2024-08-12T09:11:34Z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93fc94-2a04-4870-acee-9c0cd4b7d590_Enabled">
    <vt:lpwstr>true</vt:lpwstr>
  </property>
  <property fmtid="{D5CDD505-2E9C-101B-9397-08002B2CF9AE}" pid="3" name="MSIP_Label_ce93fc94-2a04-4870-acee-9c0cd4b7d590_SetDate">
    <vt:lpwstr>2024-08-12T08:13:04Z</vt:lpwstr>
  </property>
  <property fmtid="{D5CDD505-2E9C-101B-9397-08002B2CF9AE}" pid="4" name="MSIP_Label_ce93fc94-2a04-4870-acee-9c0cd4b7d590_Method">
    <vt:lpwstr>Standard</vt:lpwstr>
  </property>
  <property fmtid="{D5CDD505-2E9C-101B-9397-08002B2CF9AE}" pid="5" name="MSIP_Label_ce93fc94-2a04-4870-acee-9c0cd4b7d590_Name">
    <vt:lpwstr>Internal</vt:lpwstr>
  </property>
  <property fmtid="{D5CDD505-2E9C-101B-9397-08002B2CF9AE}" pid="6" name="MSIP_Label_ce93fc94-2a04-4870-acee-9c0cd4b7d590_SiteId">
    <vt:lpwstr>cffa6640-7572-4f05-9c64-cd88068c19d4</vt:lpwstr>
  </property>
  <property fmtid="{D5CDD505-2E9C-101B-9397-08002B2CF9AE}" pid="7" name="MSIP_Label_ce93fc94-2a04-4870-acee-9c0cd4b7d590_ActionId">
    <vt:lpwstr>67020c3a-b1ab-482e-9f8d-e94a5352cc5a</vt:lpwstr>
  </property>
  <property fmtid="{D5CDD505-2E9C-101B-9397-08002B2CF9AE}" pid="8" name="MSIP_Label_ce93fc94-2a04-4870-acee-9c0cd4b7d590_ContentBits">
    <vt:lpwstr>0</vt:lpwstr>
  </property>
</Properties>
</file>